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tables/table3.xml" ContentType="application/vnd.openxmlformats-officedocument.spreadsheetml.tab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tables/table4.xml" ContentType="application/vnd.openxmlformats-officedocument.spreadsheetml.tab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6.xml" ContentType="application/vnd.openxmlformats-officedocument.drawing+xml"/>
  <Override PartName="/xl/tables/table5.xml" ContentType="application/vnd.openxmlformats-officedocument.spreadsheetml.tab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7.xml" ContentType="application/vnd.openxmlformats-officedocument.drawing+xml"/>
  <Override PartName="/xl/tables/table6.xml" ContentType="application/vnd.openxmlformats-officedocument.spreadsheetml.tab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8.xml" ContentType="application/vnd.openxmlformats-officedocument.drawing+xml"/>
  <Override PartName="/xl/tables/table7.xml" ContentType="application/vnd.openxmlformats-officedocument.spreadsheetml.tab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9.xml" ContentType="application/vnd.openxmlformats-officedocument.drawing+xml"/>
  <Override PartName="/xl/tables/table8.xml" ContentType="application/vnd.openxmlformats-officedocument.spreadsheetml.tab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0.xml" ContentType="application/vnd.openxmlformats-officedocument.drawing+xml"/>
  <Override PartName="/xl/tables/table9.xml" ContentType="application/vnd.openxmlformats-officedocument.spreadsheetml.tab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1.xml" ContentType="application/vnd.openxmlformats-officedocument.drawing+xml"/>
  <Override PartName="/xl/tables/table10.xml" ContentType="application/vnd.openxmlformats-officedocument.spreadsheetml.tab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2.xml" ContentType="application/vnd.openxmlformats-officedocument.drawing+xml"/>
  <Override PartName="/xl/tables/table11.xml" ContentType="application/vnd.openxmlformats-officedocument.spreadsheetml.tab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3.xml" ContentType="application/vnd.openxmlformats-officedocument.drawing+xml"/>
  <Override PartName="/xl/tables/table12.xml" ContentType="application/vnd.openxmlformats-officedocument.spreadsheetml.tab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4.xml" ContentType="application/vnd.openxmlformats-officedocument.drawing+xml"/>
  <Override PartName="/xl/tables/table13.xml" ContentType="application/vnd.openxmlformats-officedocument.spreadsheetml.tab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5.xml" ContentType="application/vnd.openxmlformats-officedocument.drawing+xml"/>
  <Override PartName="/xl/tables/table14.xml" ContentType="application/vnd.openxmlformats-officedocument.spreadsheetml.tab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6.xml" ContentType="application/vnd.openxmlformats-officedocument.drawing+xml"/>
  <Override PartName="/xl/tables/table15.xml" ContentType="application/vnd.openxmlformats-officedocument.spreadsheetml.tab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17.xml" ContentType="application/vnd.openxmlformats-officedocument.drawing+xml"/>
  <Override PartName="/xl/tables/table16.xml" ContentType="application/vnd.openxmlformats-officedocument.spreadsheetml.tab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18.xml" ContentType="application/vnd.openxmlformats-officedocument.drawing+xml"/>
  <Override PartName="/xl/tables/table17.xml" ContentType="application/vnd.openxmlformats-officedocument.spreadsheetml.tab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19.xml" ContentType="application/vnd.openxmlformats-officedocument.drawing+xml"/>
  <Override PartName="/xl/tables/table18.xml" ContentType="application/vnd.openxmlformats-officedocument.spreadsheetml.tab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20.xml" ContentType="application/vnd.openxmlformats-officedocument.drawing+xml"/>
  <Override PartName="/xl/tables/table19.xml" ContentType="application/vnd.openxmlformats-officedocument.spreadsheetml.tab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21.xml" ContentType="application/vnd.openxmlformats-officedocument.drawing+xml"/>
  <Override PartName="/xl/tables/table20.xml" ContentType="application/vnd.openxmlformats-officedocument.spreadsheetml.tab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22.xml" ContentType="application/vnd.openxmlformats-officedocument.drawing+xml"/>
  <Override PartName="/xl/tables/table21.xml" ContentType="application/vnd.openxmlformats-officedocument.spreadsheetml.tab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23.xml" ContentType="application/vnd.openxmlformats-officedocument.drawing+xml"/>
  <Override PartName="/xl/tables/table22.xml" ContentType="application/vnd.openxmlformats-officedocument.spreadsheetml.tab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ctmarmol-my.sharepoint.com/personal/pedro_lozano_ctmarmol_es/Documents/CTM_Proyectos/2026/05_euskalarido osalan/04. Ejecución/Herramienta_Autodiagnostico/"/>
    </mc:Choice>
  </mc:AlternateContent>
  <xr:revisionPtr revIDLastSave="129" documentId="13_ncr:1_{26469880-AD3D-437A-8F08-D8D50F4D6B78}" xr6:coauthVersionLast="47" xr6:coauthVersionMax="47" xr10:uidLastSave="{E67E47F6-0B96-4A9B-B4DC-84053324CA9E}"/>
  <bookViews>
    <workbookView xWindow="28680" yWindow="1995" windowWidth="29040" windowHeight="15720" tabRatio="902" firstSheet="11" activeTab="22" xr2:uid="{00000000-000D-0000-FFFF-FFFF00000000}"/>
  </bookViews>
  <sheets>
    <sheet name="Portada" sheetId="26" r:id="rId1"/>
    <sheet name="INICIO" sheetId="25" r:id="rId2"/>
    <sheet name="1. PRL GENERAL" sheetId="20" r:id="rId3"/>
    <sheet name="2. LUGARES DE TRABAJO" sheetId="19" r:id="rId4"/>
    <sheet name="3. EQUIPOS DE TRABAJO" sheetId="17" r:id="rId5"/>
    <sheet name="4. RADIACIONES" sheetId="16" r:id="rId6"/>
    <sheet name="5. EPIS" sheetId="2" r:id="rId7"/>
    <sheet name="6. RUIDO" sheetId="4" r:id="rId8"/>
    <sheet name="7. VIBRACIONES" sheetId="5" r:id="rId9"/>
    <sheet name="8. A. QUÍMICAS" sheetId="6" r:id="rId10"/>
    <sheet name="9. A. CANCERÍGENOS" sheetId="7" r:id="rId11"/>
    <sheet name="10. MMC" sheetId="8" r:id="rId12"/>
    <sheet name="11. PANTALLAS PVD" sheetId="9" r:id="rId13"/>
    <sheet name="12. ATEX" sheetId="1" r:id="rId14"/>
    <sheet name="13. ELÉCTRICO" sheetId="10" r:id="rId15"/>
    <sheet name="14. ALTURAS" sheetId="11" r:id="rId16"/>
    <sheet name="15. D. FACULTATIVA" sheetId="12" r:id="rId17"/>
    <sheet name="16. DSS" sheetId="14" r:id="rId18"/>
    <sheet name="17. POLVO" sheetId="15" r:id="rId19"/>
    <sheet name="18. CAE" sheetId="18" r:id="rId20"/>
    <sheet name="19. SEG. PERSONAL" sheetId="21" r:id="rId21"/>
    <sheet name="20. DESARROLLO LABORES" sheetId="22" r:id="rId22"/>
    <sheet name="21. CONFORMIDAD MINERA" sheetId="23" r:id="rId2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7" i="23" l="1" a="1"/>
  <c r="D17" i="23" s="1"/>
  <c r="D17" i="22" a="1"/>
  <c r="D17" i="22" s="1"/>
  <c r="D17" i="21" a="1"/>
  <c r="D17" i="21" s="1"/>
  <c r="D17" i="18" a="1"/>
  <c r="D17" i="18"/>
  <c r="D19" i="15"/>
  <c r="D18" i="14"/>
  <c r="D16" i="14" a="1"/>
  <c r="D16" i="14" s="1"/>
  <c r="D17" i="15" a="1"/>
  <c r="D17" i="15" s="1"/>
  <c r="D17" i="12" a="1"/>
  <c r="D17" i="12" s="1"/>
  <c r="D19" i="11"/>
  <c r="D15" i="11" a="1"/>
  <c r="D15" i="11" s="1"/>
  <c r="D16" i="11" a="1"/>
  <c r="D16" i="11" s="1"/>
  <c r="D17" i="11" a="1"/>
  <c r="D17" i="11" s="1"/>
  <c r="D15" i="10" a="1"/>
  <c r="D15" i="10" s="1"/>
  <c r="D13" i="1" a="1"/>
  <c r="D13" i="1"/>
  <c r="D13" i="9" a="1"/>
  <c r="D13" i="9" s="1"/>
  <c r="D15" i="8"/>
  <c r="D13" i="8" a="1"/>
  <c r="D13" i="8"/>
  <c r="D18" i="7"/>
  <c r="D16" i="7" a="1"/>
  <c r="D16" i="7" s="1"/>
  <c r="D17" i="6" a="1"/>
  <c r="D17" i="6"/>
  <c r="D15" i="5" a="1"/>
  <c r="D15" i="5"/>
  <c r="D15" i="4" a="1"/>
  <c r="D15" i="4"/>
  <c r="D17" i="16" a="1"/>
  <c r="D17" i="16" s="1"/>
  <c r="D15" i="2" a="1"/>
  <c r="D15" i="2" s="1"/>
  <c r="D15" i="17" a="1"/>
  <c r="D15" i="17"/>
  <c r="D17" i="17"/>
  <c r="D17" i="19" a="1"/>
  <c r="D17" i="19" s="1"/>
  <c r="D17" i="20" a="1"/>
  <c r="D17" i="20" s="1"/>
  <c r="D19" i="21"/>
  <c r="D17" i="10"/>
  <c r="D15" i="1"/>
  <c r="D15" i="9"/>
  <c r="D19" i="6"/>
  <c r="D17" i="5"/>
  <c r="D17" i="4"/>
  <c r="D17" i="2"/>
  <c r="D19" i="19"/>
  <c r="D16" i="20" a="1"/>
  <c r="D16" i="20" s="1"/>
  <c r="D15" i="20" a="1"/>
  <c r="D15" i="20" s="1"/>
  <c r="D10" i="20" a="1"/>
  <c r="D10" i="20" s="1"/>
  <c r="D10" i="17" a="1"/>
  <c r="D10" i="17" s="1"/>
  <c r="D12" i="17" a="1"/>
  <c r="D12" i="17" s="1"/>
  <c r="D11" i="17" a="1"/>
  <c r="D11" i="17" s="1"/>
  <c r="D16" i="16" a="1"/>
  <c r="D16" i="16" s="1"/>
  <c r="D16" i="23" a="1"/>
  <c r="D16" i="23" s="1"/>
  <c r="D15" i="23" a="1"/>
  <c r="D15" i="23" s="1"/>
  <c r="D14" i="23" a="1"/>
  <c r="D14" i="23" s="1"/>
  <c r="D13" i="23" a="1"/>
  <c r="D13" i="23" s="1"/>
  <c r="D12" i="23" a="1"/>
  <c r="D12" i="23" s="1"/>
  <c r="D11" i="23" a="1"/>
  <c r="D11" i="23" s="1"/>
  <c r="D10" i="23" a="1"/>
  <c r="D10" i="23" s="1"/>
  <c r="D9" i="23" a="1"/>
  <c r="D9" i="23" s="1"/>
  <c r="D8" i="23" a="1"/>
  <c r="D8" i="23" s="1"/>
  <c r="D7" i="23" a="1"/>
  <c r="D7" i="23" s="1"/>
  <c r="D6" i="23" a="1"/>
  <c r="D6" i="23" s="1"/>
  <c r="D5" i="23" a="1"/>
  <c r="D5" i="23" s="1"/>
  <c r="C23" i="23"/>
  <c r="C24" i="23"/>
  <c r="C25" i="23"/>
  <c r="D19" i="23" l="1"/>
  <c r="C35" i="23" s="1" a="1"/>
  <c r="C35" i="23" s="1"/>
  <c r="C25" i="22"/>
  <c r="C24" i="22"/>
  <c r="C23" i="22"/>
  <c r="D16" i="22" a="1"/>
  <c r="D16" i="22" s="1"/>
  <c r="D15" i="22" a="1"/>
  <c r="D15" i="22" s="1"/>
  <c r="D14" i="22" a="1"/>
  <c r="D14" i="22" s="1"/>
  <c r="D13" i="22" a="1"/>
  <c r="D13" i="22" s="1"/>
  <c r="D12" i="22" a="1"/>
  <c r="D12" i="22" s="1"/>
  <c r="D11" i="22" a="1"/>
  <c r="D11" i="22" s="1"/>
  <c r="D10" i="22" a="1"/>
  <c r="D10" i="22" s="1"/>
  <c r="D9" i="22" a="1"/>
  <c r="D9" i="22" s="1"/>
  <c r="D8" i="22" a="1"/>
  <c r="D8" i="22" s="1"/>
  <c r="D7" i="22" a="1"/>
  <c r="D7" i="22" s="1"/>
  <c r="D6" i="22" a="1"/>
  <c r="D6" i="22" s="1"/>
  <c r="D5" i="22" a="1"/>
  <c r="D5" i="22" s="1"/>
  <c r="C25" i="21"/>
  <c r="C24" i="21"/>
  <c r="C23" i="21"/>
  <c r="D16" i="21" a="1"/>
  <c r="D16" i="21" s="1"/>
  <c r="D15" i="21" a="1"/>
  <c r="D15" i="21" s="1"/>
  <c r="D14" i="21" a="1"/>
  <c r="D14" i="21" s="1"/>
  <c r="D13" i="21" a="1"/>
  <c r="D13" i="21" s="1"/>
  <c r="D12" i="21" a="1"/>
  <c r="D12" i="21" s="1"/>
  <c r="D11" i="21" a="1"/>
  <c r="D11" i="21" s="1"/>
  <c r="D10" i="21" a="1"/>
  <c r="D10" i="21" s="1"/>
  <c r="D9" i="21" a="1"/>
  <c r="D9" i="21" s="1"/>
  <c r="D8" i="21" a="1"/>
  <c r="D8" i="21" s="1"/>
  <c r="D7" i="21" a="1"/>
  <c r="D7" i="21" s="1"/>
  <c r="D6" i="21" a="1"/>
  <c r="D6" i="21" s="1"/>
  <c r="D5" i="21" a="1"/>
  <c r="D5" i="21" s="1"/>
  <c r="C25" i="20"/>
  <c r="C24" i="20"/>
  <c r="C23" i="20"/>
  <c r="D14" i="20" a="1"/>
  <c r="D14" i="20" s="1"/>
  <c r="D13" i="20" a="1"/>
  <c r="D13" i="20" s="1"/>
  <c r="D12" i="20" a="1"/>
  <c r="D12" i="20" s="1"/>
  <c r="D11" i="20" a="1"/>
  <c r="D11" i="20" s="1"/>
  <c r="D9" i="20" a="1"/>
  <c r="D9" i="20" s="1"/>
  <c r="D8" i="20" a="1"/>
  <c r="D8" i="20" s="1"/>
  <c r="D7" i="20" a="1"/>
  <c r="D7" i="20" s="1"/>
  <c r="D6" i="20" a="1"/>
  <c r="D6" i="20" s="1"/>
  <c r="D5" i="20" a="1"/>
  <c r="D5" i="20" s="1"/>
  <c r="D15" i="19" a="1"/>
  <c r="D15" i="19" s="1"/>
  <c r="D16" i="19" a="1"/>
  <c r="D16" i="19" s="1"/>
  <c r="C25" i="19"/>
  <c r="C24" i="19"/>
  <c r="C23" i="19"/>
  <c r="D14" i="19" a="1"/>
  <c r="D14" i="19" s="1"/>
  <c r="D13" i="19" a="1"/>
  <c r="D13" i="19" s="1"/>
  <c r="D12" i="19" a="1"/>
  <c r="D12" i="19" s="1"/>
  <c r="D11" i="19" a="1"/>
  <c r="D11" i="19" s="1"/>
  <c r="D10" i="19" a="1"/>
  <c r="D10" i="19" s="1"/>
  <c r="D9" i="19" a="1"/>
  <c r="D9" i="19" s="1"/>
  <c r="D8" i="19" a="1"/>
  <c r="D8" i="19" s="1"/>
  <c r="D7" i="19" a="1"/>
  <c r="D7" i="19" s="1"/>
  <c r="D6" i="19" a="1"/>
  <c r="D6" i="19" s="1"/>
  <c r="D5" i="19" a="1"/>
  <c r="D5" i="19" s="1"/>
  <c r="D16" i="18" a="1"/>
  <c r="D16" i="18" s="1"/>
  <c r="D15" i="18" a="1"/>
  <c r="D15" i="18" s="1"/>
  <c r="D14" i="18" a="1"/>
  <c r="D14" i="18" s="1"/>
  <c r="D13" i="18" a="1"/>
  <c r="D13" i="18" s="1"/>
  <c r="D12" i="18" a="1"/>
  <c r="D12" i="18" s="1"/>
  <c r="D11" i="18" a="1"/>
  <c r="D11" i="18" s="1"/>
  <c r="D10" i="18" a="1"/>
  <c r="D10" i="18" s="1"/>
  <c r="D9" i="18" a="1"/>
  <c r="D9" i="18" s="1"/>
  <c r="D8" i="18" a="1"/>
  <c r="D8" i="18" s="1"/>
  <c r="D7" i="18" a="1"/>
  <c r="D7" i="18" s="1"/>
  <c r="D6" i="18" a="1"/>
  <c r="D6" i="18" s="1"/>
  <c r="D5" i="18" a="1"/>
  <c r="D5" i="18" s="1"/>
  <c r="C23" i="18"/>
  <c r="C24" i="18"/>
  <c r="C25" i="18"/>
  <c r="C25" i="16"/>
  <c r="C24" i="16"/>
  <c r="C23" i="16"/>
  <c r="D14" i="16" a="1"/>
  <c r="D14" i="16" s="1"/>
  <c r="D13" i="16" a="1"/>
  <c r="D13" i="16" s="1"/>
  <c r="D12" i="16" a="1"/>
  <c r="D12" i="16" s="1"/>
  <c r="D11" i="16" a="1"/>
  <c r="D11" i="16" s="1"/>
  <c r="D10" i="16" a="1"/>
  <c r="D10" i="16" s="1"/>
  <c r="D9" i="16" a="1"/>
  <c r="D9" i="16" s="1"/>
  <c r="D8" i="16" a="1"/>
  <c r="D8" i="16" s="1"/>
  <c r="D7" i="16" a="1"/>
  <c r="D7" i="16" s="1"/>
  <c r="D6" i="16" a="1"/>
  <c r="D6" i="16" s="1"/>
  <c r="D5" i="16" a="1"/>
  <c r="D5" i="16" s="1"/>
  <c r="D19" i="16" s="1"/>
  <c r="C23" i="17"/>
  <c r="C22" i="17"/>
  <c r="C21" i="17"/>
  <c r="D14" i="17" a="1"/>
  <c r="D14" i="17" s="1"/>
  <c r="D13" i="17" a="1"/>
  <c r="D13" i="17" s="1"/>
  <c r="D9" i="17" a="1"/>
  <c r="D9" i="17" s="1"/>
  <c r="D8" i="17" a="1"/>
  <c r="D8" i="17" s="1"/>
  <c r="D7" i="17" a="1"/>
  <c r="D7" i="17" s="1"/>
  <c r="D6" i="17" a="1"/>
  <c r="D6" i="17" s="1"/>
  <c r="D5" i="17" a="1"/>
  <c r="D5" i="17" s="1"/>
  <c r="D19" i="20" l="1"/>
  <c r="C35" i="20" s="1" a="1"/>
  <c r="C35" i="20" s="1"/>
  <c r="D19" i="22"/>
  <c r="C35" i="22" s="1" a="1"/>
  <c r="C35" i="22" s="1"/>
  <c r="C35" i="21" a="1"/>
  <c r="C35" i="21" s="1"/>
  <c r="D19" i="18"/>
  <c r="C35" i="18" s="1" a="1"/>
  <c r="C35" i="18" s="1"/>
  <c r="C33" i="17" a="1"/>
  <c r="C33" i="17" s="1"/>
  <c r="C35" i="16" a="1"/>
  <c r="C35" i="16" s="1"/>
  <c r="C35" i="19" a="1"/>
  <c r="C35" i="19" s="1"/>
  <c r="C25" i="15"/>
  <c r="C24" i="15"/>
  <c r="C23" i="15"/>
  <c r="D16" i="15" a="1"/>
  <c r="D16" i="15" s="1"/>
  <c r="D15" i="15" a="1"/>
  <c r="D15" i="15" s="1"/>
  <c r="D14" i="15" a="1"/>
  <c r="D14" i="15" s="1"/>
  <c r="D13" i="15" a="1"/>
  <c r="D13" i="15" s="1"/>
  <c r="D12" i="15" a="1"/>
  <c r="D12" i="15" s="1"/>
  <c r="D11" i="15" a="1"/>
  <c r="D11" i="15" s="1"/>
  <c r="D10" i="15" a="1"/>
  <c r="D10" i="15" s="1"/>
  <c r="D9" i="15" a="1"/>
  <c r="D9" i="15" s="1"/>
  <c r="D8" i="15" a="1"/>
  <c r="D8" i="15" s="1"/>
  <c r="D7" i="15" a="1"/>
  <c r="D7" i="15" s="1"/>
  <c r="D6" i="15" a="1"/>
  <c r="D6" i="15" s="1"/>
  <c r="D5" i="15" a="1"/>
  <c r="D5" i="15" s="1"/>
  <c r="C24" i="14"/>
  <c r="C23" i="14"/>
  <c r="C22" i="14"/>
  <c r="D15" i="14" a="1"/>
  <c r="D15" i="14" s="1"/>
  <c r="D14" i="14" a="1"/>
  <c r="D14" i="14" s="1"/>
  <c r="D13" i="14" a="1"/>
  <c r="D13" i="14" s="1"/>
  <c r="D12" i="14" a="1"/>
  <c r="D12" i="14" s="1"/>
  <c r="D11" i="14" a="1"/>
  <c r="D11" i="14" s="1"/>
  <c r="D10" i="14" a="1"/>
  <c r="D10" i="14" s="1"/>
  <c r="D9" i="14" a="1"/>
  <c r="D9" i="14" s="1"/>
  <c r="D8" i="14" a="1"/>
  <c r="D8" i="14" s="1"/>
  <c r="D7" i="14" a="1"/>
  <c r="D7" i="14" s="1"/>
  <c r="D6" i="14" a="1"/>
  <c r="D6" i="14" s="1"/>
  <c r="D5" i="14" a="1"/>
  <c r="D5" i="14" s="1"/>
  <c r="D15" i="12" a="1"/>
  <c r="D15" i="12" s="1"/>
  <c r="D16" i="12" a="1"/>
  <c r="D16" i="12" s="1"/>
  <c r="C25" i="12"/>
  <c r="C24" i="12"/>
  <c r="C23" i="12"/>
  <c r="D14" i="12" a="1"/>
  <c r="D14" i="12" s="1"/>
  <c r="D13" i="12" a="1"/>
  <c r="D13" i="12" s="1"/>
  <c r="D12" i="12" a="1"/>
  <c r="D12" i="12" s="1"/>
  <c r="D11" i="12" a="1"/>
  <c r="D11" i="12" s="1"/>
  <c r="D10" i="12" a="1"/>
  <c r="D10" i="12" s="1"/>
  <c r="D9" i="12" a="1"/>
  <c r="D9" i="12" s="1"/>
  <c r="D8" i="12" a="1"/>
  <c r="D8" i="12" s="1"/>
  <c r="D7" i="12" a="1"/>
  <c r="D7" i="12" s="1"/>
  <c r="D6" i="12" a="1"/>
  <c r="D6" i="12" s="1"/>
  <c r="D5" i="12" a="1"/>
  <c r="D5" i="12" s="1"/>
  <c r="D19" i="12" s="1"/>
  <c r="D5" i="11" a="1"/>
  <c r="D5" i="11" s="1"/>
  <c r="C35" i="11" s="1" a="1"/>
  <c r="C35" i="11" s="1"/>
  <c r="D6" i="11" a="1"/>
  <c r="D6" i="11" s="1"/>
  <c r="D7" i="11" a="1"/>
  <c r="D7" i="11" s="1"/>
  <c r="D8" i="11" a="1"/>
  <c r="D8" i="11" s="1"/>
  <c r="D9" i="11" a="1"/>
  <c r="D9" i="11" s="1"/>
  <c r="D10" i="11" a="1"/>
  <c r="D10" i="11" s="1"/>
  <c r="D11" i="11" a="1"/>
  <c r="D11" i="11" s="1"/>
  <c r="D12" i="11" a="1"/>
  <c r="D12" i="11" s="1"/>
  <c r="D13" i="11" a="1"/>
  <c r="D13" i="11" s="1"/>
  <c r="D14" i="11" a="1"/>
  <c r="D14" i="11" s="1"/>
  <c r="C23" i="11"/>
  <c r="C24" i="11"/>
  <c r="C25" i="11"/>
  <c r="C23" i="10"/>
  <c r="C22" i="10"/>
  <c r="C21" i="10"/>
  <c r="D14" i="10" a="1"/>
  <c r="D14" i="10" s="1"/>
  <c r="D13" i="10" a="1"/>
  <c r="D13" i="10" s="1"/>
  <c r="D12" i="10" a="1"/>
  <c r="D12" i="10" s="1"/>
  <c r="D11" i="10" a="1"/>
  <c r="D11" i="10" s="1"/>
  <c r="D10" i="10" a="1"/>
  <c r="D10" i="10" s="1"/>
  <c r="D9" i="10"/>
  <c r="D9" i="10" a="1"/>
  <c r="D8" i="10" a="1"/>
  <c r="D8" i="10" s="1"/>
  <c r="D7" i="10" a="1"/>
  <c r="D7" i="10" s="1"/>
  <c r="D6" i="10" a="1"/>
  <c r="D6" i="10" s="1"/>
  <c r="D5" i="10" a="1"/>
  <c r="D5" i="10" s="1"/>
  <c r="C33" i="10" s="1" a="1"/>
  <c r="C33" i="10" s="1"/>
  <c r="C21" i="1"/>
  <c r="C20" i="1"/>
  <c r="C19" i="1"/>
  <c r="D12" i="1" a="1"/>
  <c r="D12" i="1" s="1"/>
  <c r="D11" i="1" a="1"/>
  <c r="D11" i="1" s="1"/>
  <c r="D10" i="1" a="1"/>
  <c r="D10" i="1" s="1"/>
  <c r="D9" i="1" a="1"/>
  <c r="D9" i="1" s="1"/>
  <c r="D8" i="1" a="1"/>
  <c r="D8" i="1" s="1"/>
  <c r="D7" i="1" a="1"/>
  <c r="D7" i="1" s="1"/>
  <c r="D6" i="1" a="1"/>
  <c r="D6" i="1" s="1"/>
  <c r="D5" i="1" a="1"/>
  <c r="D5" i="1" s="1"/>
  <c r="C31" i="1" s="1" a="1"/>
  <c r="C31" i="1" s="1"/>
  <c r="C21" i="9"/>
  <c r="C20" i="9"/>
  <c r="C19" i="9"/>
  <c r="D12" i="9" a="1"/>
  <c r="D12" i="9" s="1"/>
  <c r="D11" i="9" a="1"/>
  <c r="D11" i="9" s="1"/>
  <c r="D10" i="9" a="1"/>
  <c r="D10" i="9" s="1"/>
  <c r="D9" i="9" a="1"/>
  <c r="D9" i="9" s="1"/>
  <c r="D8" i="9" a="1"/>
  <c r="D8" i="9" s="1"/>
  <c r="D7" i="9" a="1"/>
  <c r="D7" i="9" s="1"/>
  <c r="D6" i="9" a="1"/>
  <c r="D6" i="9" s="1"/>
  <c r="D5" i="9" a="1"/>
  <c r="D5" i="9" s="1"/>
  <c r="C31" i="9" s="1" a="1"/>
  <c r="C31" i="9" s="1"/>
  <c r="C35" i="15" l="1" a="1"/>
  <c r="C35" i="15" s="1"/>
  <c r="C34" i="14" a="1"/>
  <c r="C34" i="14" s="1"/>
  <c r="C35" i="12" a="1"/>
  <c r="C35" i="12" s="1"/>
  <c r="C21" i="8"/>
  <c r="C20" i="8"/>
  <c r="C19" i="8"/>
  <c r="D12" i="8" a="1"/>
  <c r="D12" i="8" s="1"/>
  <c r="D11" i="8" a="1"/>
  <c r="D11" i="8" s="1"/>
  <c r="D10" i="8" a="1"/>
  <c r="D10" i="8" s="1"/>
  <c r="D9" i="8" a="1"/>
  <c r="D9" i="8" s="1"/>
  <c r="D8" i="8" a="1"/>
  <c r="D8" i="8" s="1"/>
  <c r="D7" i="8" a="1"/>
  <c r="D7" i="8" s="1"/>
  <c r="D6" i="8" a="1"/>
  <c r="D6" i="8" s="1"/>
  <c r="D5" i="8" a="1"/>
  <c r="D5" i="8" s="1"/>
  <c r="C24" i="7"/>
  <c r="C23" i="7"/>
  <c r="C22" i="7"/>
  <c r="D15" i="7" a="1"/>
  <c r="D15" i="7" s="1"/>
  <c r="D14" i="7" a="1"/>
  <c r="D14" i="7" s="1"/>
  <c r="D13" i="7" a="1"/>
  <c r="D13" i="7" s="1"/>
  <c r="D12" i="7" a="1"/>
  <c r="D12" i="7" s="1"/>
  <c r="D11" i="7" a="1"/>
  <c r="D11" i="7" s="1"/>
  <c r="D10" i="7" a="1"/>
  <c r="D10" i="7" s="1"/>
  <c r="D9" i="7" a="1"/>
  <c r="D9" i="7" s="1"/>
  <c r="D8" i="7" a="1"/>
  <c r="D8" i="7" s="1"/>
  <c r="D7" i="7" a="1"/>
  <c r="D7" i="7" s="1"/>
  <c r="D6" i="7" a="1"/>
  <c r="D6" i="7" s="1"/>
  <c r="D5" i="7" a="1"/>
  <c r="D5" i="7" s="1"/>
  <c r="D16" i="6" a="1"/>
  <c r="D16" i="6" s="1"/>
  <c r="D12" i="6" a="1"/>
  <c r="D12" i="6" s="1"/>
  <c r="D11" i="6" a="1"/>
  <c r="D11" i="6" s="1"/>
  <c r="D10" i="6" a="1"/>
  <c r="D10" i="6" s="1"/>
  <c r="D11" i="5" a="1"/>
  <c r="D11" i="5" s="1"/>
  <c r="D10" i="5" a="1"/>
  <c r="D10" i="5" s="1"/>
  <c r="D11" i="4" a="1"/>
  <c r="D11" i="4" s="1"/>
  <c r="D10" i="4" a="1"/>
  <c r="D10" i="4" s="1"/>
  <c r="D10" i="2" a="1"/>
  <c r="D10" i="2" s="1"/>
  <c r="C25" i="6"/>
  <c r="C24" i="6"/>
  <c r="C23" i="6"/>
  <c r="D15" i="6" a="1"/>
  <c r="D15" i="6" s="1"/>
  <c r="D14" i="6" a="1"/>
  <c r="D14" i="6" s="1"/>
  <c r="D13" i="6" a="1"/>
  <c r="D13" i="6" s="1"/>
  <c r="D9" i="6" a="1"/>
  <c r="D9" i="6" s="1"/>
  <c r="D8" i="6" a="1"/>
  <c r="D8" i="6" s="1"/>
  <c r="D7" i="6" a="1"/>
  <c r="D7" i="6" s="1"/>
  <c r="D6" i="6" a="1"/>
  <c r="D6" i="6" s="1"/>
  <c r="D5" i="6" a="1"/>
  <c r="D5" i="6" s="1"/>
  <c r="C23" i="5"/>
  <c r="C22" i="5"/>
  <c r="C21" i="5"/>
  <c r="D14" i="5"/>
  <c r="D14" i="5" a="1"/>
  <c r="D13" i="5" a="1"/>
  <c r="D13" i="5" s="1"/>
  <c r="D12" i="5" a="1"/>
  <c r="D12" i="5" s="1"/>
  <c r="D9" i="5"/>
  <c r="D9" i="5" a="1"/>
  <c r="D8" i="5"/>
  <c r="D8" i="5" a="1"/>
  <c r="D7" i="5" a="1"/>
  <c r="D7" i="5" s="1"/>
  <c r="D6" i="5" a="1"/>
  <c r="D6" i="5" s="1"/>
  <c r="D5" i="5" a="1"/>
  <c r="D5" i="5" s="1"/>
  <c r="C33" i="5" s="1" a="1"/>
  <c r="C33" i="5" s="1"/>
  <c r="C23" i="4"/>
  <c r="C22" i="4"/>
  <c r="C21" i="4"/>
  <c r="D14" i="4" a="1"/>
  <c r="D14" i="4" s="1"/>
  <c r="D13" i="4" a="1"/>
  <c r="D13" i="4" s="1"/>
  <c r="D12" i="4" a="1"/>
  <c r="D12" i="4" s="1"/>
  <c r="D9" i="4" a="1"/>
  <c r="D9" i="4" s="1"/>
  <c r="D8" i="4" a="1"/>
  <c r="D8" i="4" s="1"/>
  <c r="D7" i="4" a="1"/>
  <c r="D7" i="4" s="1"/>
  <c r="D6" i="4" a="1"/>
  <c r="D6" i="4" s="1"/>
  <c r="D5" i="4" a="1"/>
  <c r="D5" i="4" s="1"/>
  <c r="C35" i="6" l="1" a="1"/>
  <c r="C35" i="6" s="1"/>
  <c r="C31" i="8" a="1"/>
  <c r="C31" i="8" s="1"/>
  <c r="C34" i="7" a="1"/>
  <c r="C34" i="7" s="1"/>
  <c r="C33" i="4" a="1"/>
  <c r="C33" i="4" s="1"/>
  <c r="D14" i="2" a="1"/>
  <c r="D14" i="2" s="1"/>
  <c r="D13" i="2" a="1"/>
  <c r="D13" i="2" s="1"/>
  <c r="D12" i="2" a="1"/>
  <c r="D12" i="2" s="1"/>
  <c r="D11" i="2" a="1"/>
  <c r="D11" i="2" s="1"/>
  <c r="D9" i="2" a="1"/>
  <c r="D9" i="2" s="1"/>
  <c r="D8" i="2" a="1"/>
  <c r="D8" i="2" s="1"/>
  <c r="D7" i="2" a="1"/>
  <c r="D7" i="2" s="1"/>
  <c r="D6" i="2" a="1"/>
  <c r="D6" i="2" s="1"/>
  <c r="D5" i="2" a="1"/>
  <c r="D5" i="2" s="1"/>
  <c r="C23" i="2"/>
  <c r="C22" i="2"/>
  <c r="C21" i="2"/>
  <c r="C33" i="2" l="1" a="1"/>
  <c r="C33" i="2"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<sst xmlns="http://schemas.openxmlformats.org/spreadsheetml/2006/main" count="1051" uniqueCount="546">
  <si>
    <t>ID</t>
  </si>
  <si>
    <t>Ítem de control</t>
  </si>
  <si>
    <t>Resultado</t>
  </si>
  <si>
    <t>PARCIALMENTE</t>
  </si>
  <si>
    <t>SÍ</t>
  </si>
  <si>
    <t>NO</t>
  </si>
  <si>
    <t>Ponderación</t>
  </si>
  <si>
    <t>Nº</t>
  </si>
  <si>
    <t>Nivel de complimiento</t>
  </si>
  <si>
    <t>AVANZADO</t>
  </si>
  <si>
    <t>DEFICIENTE</t>
  </si>
  <si>
    <t>CRÍTICO</t>
  </si>
  <si>
    <t>Un apoyo para el seguimiento y cumplimiento en materia de equipos de protección individual según RD 773/1997</t>
  </si>
  <si>
    <t>TOTAL</t>
  </si>
  <si>
    <t>2,5-5,5</t>
  </si>
  <si>
    <r>
      <rPr>
        <b/>
        <i/>
        <sz val="11"/>
        <color theme="1"/>
        <rFont val="Aptos"/>
        <family val="2"/>
      </rPr>
      <t xml:space="preserve">CHECK LIST DE AUTODIAGNÓSTICO SOBRE: </t>
    </r>
    <r>
      <rPr>
        <i/>
        <sz val="11"/>
        <color theme="1"/>
        <rFont val="Aptos"/>
        <family val="2"/>
      </rPr>
      <t xml:space="preserve">
EQUIPOS DE PROTECCIÓN INDIVIDUAL</t>
    </r>
  </si>
  <si>
    <t xml:space="preserve">En la evaluación de riesgos se indica qué EPIs debe tener y usar cada trabajador. </t>
  </si>
  <si>
    <t>INFORMACIÓN:</t>
  </si>
  <si>
    <t>(RD 773/1997, art. 3 y art. 5; Guía INSST – Evaluación y selección)</t>
  </si>
  <si>
    <t>(RD 773/1997, art. 5.1)</t>
  </si>
  <si>
    <t>En el uso de varios EPI simultáneamente, se verifica que son compatibles y eficaces.</t>
  </si>
  <si>
    <t xml:space="preserve">Se documenta la entrega de EPI a cada trabajador (ficha nominativa/registro). </t>
  </si>
  <si>
    <t>(RD 773/1997, art. 3.1; Guía INSST – registros)</t>
  </si>
  <si>
    <t>Los EPIs estan correctamente identificado, tener el marcado CE (con su declaración UE) y contar con el manual en castellano del fabricante.</t>
  </si>
  <si>
    <t xml:space="preserve"> (Reglamento (UE) 2016/425; RD 773/1997, art. 4 remisión; Guía INSST – doc. de EPI // RD 773/1997, art. 4; Guía INSST,Reglamento (UE) 2016/425; Guía INSST)</t>
  </si>
  <si>
    <t>(RD 773/1997, art. 5.1 y art. 7; LPRL art. 19)</t>
  </si>
  <si>
    <t xml:space="preserve">Se recibe información sobre el uso correcto, limitaciones, colocación/retirada y mantenimiento del EPI. </t>
  </si>
  <si>
    <t xml:space="preserve">Se recibe formación sobre el uso correcto, limitaciones, colocación/retirada y mantenimiento del EPI. </t>
  </si>
  <si>
    <t xml:space="preserve">Esta señalizado y se garantiza el uso efectivo de EPI cuando es necesario y se supervisa por mandos/PRL. </t>
  </si>
  <si>
    <t>(RD 773/1997, art. 3.1 y art. 4) (RD 485/1997 – Señalización de obligación)</t>
  </si>
  <si>
    <t xml:space="preserve">Los EPI se mantienen, reparan y sustituyen para conservar sus condiciones de protección e higiene. </t>
  </si>
  <si>
    <t>(RD 773/1997, art. 3.1 y art. 7)</t>
  </si>
  <si>
    <t xml:space="preserve">Se consulta sobre selección y condiciones de uso de EPI, y se consideran sus observaciones y esta documentado a las personas trabajadoras. </t>
  </si>
  <si>
    <t>(RD 773/1997, art. 6; LPRL art. 33)</t>
  </si>
  <si>
    <t xml:space="preserve">En concurrencia de empresas, se coordina el uso de EPI y su compatibilidad (empresario titular/contratistas). </t>
  </si>
  <si>
    <t>(RD 773/1997, art. 3; RDL 171/2004)</t>
  </si>
  <si>
    <t>RESULTADO DE RESPUESTAS</t>
  </si>
  <si>
    <t>RESULTADO GLOBAL:</t>
  </si>
  <si>
    <t>RESULTADO GLOBAL</t>
  </si>
  <si>
    <t>MEDIO</t>
  </si>
  <si>
    <t>5,5-7,5</t>
  </si>
  <si>
    <t>7,5-9,5</t>
  </si>
  <si>
    <t>0 - 2,5</t>
  </si>
  <si>
    <r>
      <rPr>
        <b/>
        <i/>
        <sz val="11"/>
        <color theme="1"/>
        <rFont val="Aptos"/>
        <family val="2"/>
      </rPr>
      <t xml:space="preserve">CHECK LIST DE AUTODIAGNÓSTICO SOBRE: </t>
    </r>
    <r>
      <rPr>
        <i/>
        <sz val="11"/>
        <color theme="1"/>
        <rFont val="Aptos"/>
        <family val="2"/>
      </rPr>
      <t xml:space="preserve">
RUIDO</t>
    </r>
  </si>
  <si>
    <t>Se ha realizado una evaluación inicial del riesgo por exposición al ruido en todos los puestos donde pueda superarse el nivel de acción inferior.</t>
  </si>
  <si>
    <t>(Art. 4.1 RD 286/2006 y Guía Técnica cap. 4.1)</t>
  </si>
  <si>
    <t>12</t>
  </si>
  <si>
    <t>Se proporcionan protectores auditivos individuales cuando se superan los valores de acción superiores (85 dB(A)).</t>
  </si>
  <si>
    <t>(Art. 6 RD 286/2006 y Guía Técnica cap. 6)</t>
  </si>
  <si>
    <t>(Art. 7.1 RD 286/2006 y Art. 3 RD 773/1997)</t>
  </si>
  <si>
    <t>Se adoptan medidas técnicas y organizativas para el control adecuado del ruido.</t>
  </si>
  <si>
    <t>Los protectores se seleccionan en función del nivel de ruido, confort, compatibilidad y necesidades del usuario.</t>
  </si>
  <si>
    <t>(Art. 7.3 RD 286/2006 y Guía Técnica cap. 7.2)</t>
  </si>
  <si>
    <t>Los trabajadores reciben información sobre los riesgos derivados del ruido, los valores de acción, los resultados de evaluación y las medidas implantadas.</t>
  </si>
  <si>
    <t>(Art. 8.1 RD 286/2006 y Art. 18 LPRL)</t>
  </si>
  <si>
    <t>(Art. 8.2 RD 286/2006 y Art. 19 LPRL)</t>
  </si>
  <si>
    <t>Se proporciona formación sobre la exposición a ruido, así como la protección auditiva.</t>
  </si>
  <si>
    <t>Los trabajadores expuestos a niveles de ruido superiores a los valores de acción superiores participan en un programa de vigilancia de salud específica de la audición (audiometrías).</t>
  </si>
  <si>
    <t>(Art. 9.1 RD 286/2006 y Guía Técnica cap. 9.2)</t>
  </si>
  <si>
    <t>Las zonas donde los trabajadores puedan estar expuestos por encima de los valores superiores están señalizadas con pictogramas de “uso obligatorio de protección auditiva”.</t>
  </si>
  <si>
    <t>Se conserva registro documental de las evaluaciones de ruido, niveles medidos y medidas adoptadas.</t>
  </si>
  <si>
    <t>(Art. 11 RD 286/2006 y RSP art. 5)</t>
  </si>
  <si>
    <t>(Art. 10 RD 286/2006 y RD 485/1997 – Señalización de seguridad)</t>
  </si>
  <si>
    <t>Un apoyo para el seguimiento y cumplimiento en materia de exposición a ruido según RD 286/2006</t>
  </si>
  <si>
    <t>Los lugares de trabajo con niveles altos de ruido están separados o señalizados adecuadamente y el acceso restringido.</t>
  </si>
  <si>
    <t>(Art. 6.1.c RD 286/2006 y Anexo I Guía Técnica)</t>
  </si>
  <si>
    <r>
      <rPr>
        <b/>
        <i/>
        <sz val="11"/>
        <color theme="1"/>
        <rFont val="Aptos"/>
        <family val="2"/>
      </rPr>
      <t xml:space="preserve">CHECK LIST DE AUTODIAGNÓSTICO SOBRE: </t>
    </r>
    <r>
      <rPr>
        <i/>
        <sz val="11"/>
        <color theme="1"/>
        <rFont val="Aptos"/>
        <family val="2"/>
      </rPr>
      <t xml:space="preserve">
VIBRACIONES</t>
    </r>
  </si>
  <si>
    <t>Se ha realizado evaluación inicial de la exposición a vibraciones en todos los puestos con equipos que transmiten vibraciones.</t>
  </si>
  <si>
    <t>(Art. 3 RD 1311/2005)</t>
  </si>
  <si>
    <t>Se implanta medidas técnicas y organizativas para el control de riesgo derivado o que pueda derivarse de la exposición a vibraciones mecánicas.</t>
  </si>
  <si>
    <t>Se informa que los guantes antivibratorios pueden mejorar el confort pero no garantizan el cumplimiento de valores de acción/límite ni sustituyen medidas técnicas.</t>
  </si>
  <si>
    <t>(Art. 5 RD 1311/2005; Guía INSST – eficacia limitada EPI HAV)</t>
  </si>
  <si>
    <t>Si se dispone de algún EPI para el control de las vibraciones, se selecciona adecaudamente, verificando y justificando su funcionamiento y reducción de la exposición.</t>
  </si>
  <si>
    <t>(Art. 4 RD 1311/2005)</t>
  </si>
  <si>
    <t>(Art. 5 RD 1311/2005; Guía INSST)</t>
  </si>
  <si>
    <t>Los trabajadores reciben información sobre riesgos de vibraciones, síntomas (p. ej., síndrome mano-brazo, lumbalgias por WBV), valores de acción/límite y medidas implantadas.</t>
  </si>
  <si>
    <t>(Art. 6.1 RD 1311/2005; LPRL art. 18)</t>
  </si>
  <si>
    <t>Se imparte formación práctica en uso/ajuste de asientos, técnicas de manejo, reducción de fuerza de agarre, periodos de descanso y reconocimiento precoz de síntomas.</t>
  </si>
  <si>
    <t>(Art. 6.2 RD 1311/2005; LPRL art. 19)</t>
  </si>
  <si>
    <t>Se ofrece vigilancia específica de la salud a trabajadores expuestos por encima de valores de acción o cuando lo indique la evaluación.</t>
  </si>
  <si>
    <t>(Art. 7.1 RD 1311/2005; LPRL art. 22)</t>
  </si>
  <si>
    <t>Las zonas/operaciones y equipos con probabilidad de superar valores de acción se señalizan y se limita el acceso a personal informado y formado.</t>
  </si>
  <si>
    <t>(Art. 5 RD 1311/2005; RD 485/1997)</t>
  </si>
  <si>
    <t>(Art. 3 y 4.5 RD 1311/2005; RSP art. 5)</t>
  </si>
  <si>
    <t>Se conservan registros documentados de evaluación/medición, decisiones de control, revisiones y justificaciones cuadno aplique.</t>
  </si>
  <si>
    <t>Cuando la exposición varía significativamente por días, se aplica, si procede, la media semanal bajo condiciones justificadas y medidas reforzadas.</t>
  </si>
  <si>
    <t>(Art. 4.5 RD 1311/2005)</t>
  </si>
  <si>
    <t>Un apoyo para el seguimiento y cumplimiento en materia de riesgos derivados o que puedan derivarse de la exposición a vibraciones mecánicas según RD 1311/2005</t>
  </si>
  <si>
    <t>Un apoyo para el seguimiento y cumplimiento en materia de agentes químicos en el trabajo según RD 374/2001</t>
  </si>
  <si>
    <r>
      <rPr>
        <b/>
        <i/>
        <sz val="11"/>
        <color theme="1"/>
        <rFont val="Aptos"/>
        <family val="2"/>
      </rPr>
      <t xml:space="preserve">CHECK LIST DE AUTODIAGNÓSTICO SOBRE: </t>
    </r>
    <r>
      <rPr>
        <i/>
        <sz val="11"/>
        <color theme="1"/>
        <rFont val="Aptos"/>
        <family val="2"/>
      </rPr>
      <t xml:space="preserve">
AGENTES QUÍMICOS</t>
    </r>
  </si>
  <si>
    <t>Existe inventario actualizado de agentes químicos utilizados, generados o presentes por proceso</t>
  </si>
  <si>
    <t>(RD 374/2001, art. 3.1; Guía INSST – Identificación de agentes)</t>
  </si>
  <si>
    <t xml:space="preserve">Se ha realizado evaluación de riesgos específica por puesto/tarea, considerando propiedades peligrosas, niveles de exposición y duración. </t>
  </si>
  <si>
    <t>(RD 374/2001, art. 3.1)</t>
  </si>
  <si>
    <t>(RD 374/2001, art. 4)</t>
  </si>
  <si>
    <t xml:space="preserve">Se ha valorado la eliminación del agente o sustitución por otro menos peligroso </t>
  </si>
  <si>
    <t>(RD 374/2001, art. 4.1)</t>
  </si>
  <si>
    <t>Se han impaltado, si así lo establece la planificación preventiva, medidas técnicas en el foco, medio y trabajador (por orden de prioridad), así como organizativas.</t>
  </si>
  <si>
    <t>Caundo sea necesario, existen procedimientos escritos de uso seguro, trasvases, limpieza y mantenimiento de agentes químicos.</t>
  </si>
  <si>
    <t xml:space="preserve"> (RD 374/2001, art. 4.3 y art. 6.1)</t>
  </si>
  <si>
    <t>Se seleccionan EPI adecuados al riesgo, compatibles entre sí.</t>
  </si>
  <si>
    <t>Los trabajadores reciben información sobre los riesgos, medidas de prevención, pictogramas CLP y riesgos residuales.</t>
  </si>
  <si>
    <t>(RD 374/2001, art. 7.1; LPRL art. 18)</t>
  </si>
  <si>
    <t>(RD 374/2001, art. 4.5; RD 773/1997, art. 5)</t>
  </si>
  <si>
    <t xml:space="preserve">Se imparte formación específica y periódica en procedimientos seguros, uso de EPI y actuación en emergencias. </t>
  </si>
  <si>
    <t>(RD 374/2001, art. 7.2; LPRL art. 19)</t>
  </si>
  <si>
    <t>Existen planes y procedimientos de emergencia para derrames, emisiones accidentales, fallos de ventilación y exposiciones no habituales.</t>
  </si>
  <si>
    <t>(RD 374/2001, art. 6.1; Guía INSST – almacenamiento)</t>
  </si>
  <si>
    <t xml:space="preserve">Los trabajadores expuestos a agentes químicos con riesgo para la salud participan en vigilancia de la salud específica. </t>
  </si>
  <si>
    <t>(RD 374/2001, art. 9.1; LPRL art. 22)</t>
  </si>
  <si>
    <t>Las sustancias se almacenan según compatibilidades químicas, ventilación y contención secundaria; cerradas y etiquetadas.</t>
  </si>
  <si>
    <t xml:space="preserve"> (RD 374/2001, art. 6.1; Guía INSST – almacenamiento)</t>
  </si>
  <si>
    <t>En concurrencia de empresas, se intercambia información sobre riesgos químicos y medidas; se coordina señalización/EPI/ventilación.</t>
  </si>
  <si>
    <t xml:space="preserve"> (RD 374/2001, art. 10; RDL 171/2004)</t>
  </si>
  <si>
    <t xml:space="preserve"> (RD 665/1997, art. 2–3; Guía INSST)</t>
  </si>
  <si>
    <t>(RD 665/1997, art. 5; Guía INSST – Evaluación)</t>
  </si>
  <si>
    <t xml:space="preserve">Se ha sustituido el agente por otro no peligroso o menos peligroso cuando técnicamente posible; si no lo es, existe justificación documentada. </t>
  </si>
  <si>
    <t>(RD 665/1997, art. 4 – Sustitución)</t>
  </si>
  <si>
    <t>(RD 665/1997, art. 6)</t>
  </si>
  <si>
    <t>Se han implantado sistemas y medidas de control de acuerdo con lo recogido en el Artículo 5 del RD 665.</t>
  </si>
  <si>
    <t>Existe un procedimiento escrito para actuaciones en caso de accidente o situación imprevista con exposición anormal.</t>
  </si>
  <si>
    <t>(Art. 7 RD 665/1997)</t>
  </si>
  <si>
    <t>(RD 665/1997, art. 5)</t>
  </si>
  <si>
    <t>(RD 665/1997, art. 9; LPRL art. 22)</t>
  </si>
  <si>
    <t>Se realiza vigilancia específica de la salud a trabajadores expuestos o potencialmente expuestos a cancerígenos y mutágenos, conforme a protocolos específicos.</t>
  </si>
  <si>
    <t xml:space="preserve">Se mantiene una lista nominativa de trabajadores expuestos con la naturaleza y duración de las exposiciones. </t>
  </si>
  <si>
    <t>(RD 665/1997, art. 10 – Registros)</t>
  </si>
  <si>
    <t>(RD 665/1997, art. 11 – Conservación)</t>
  </si>
  <si>
    <t xml:space="preserve">La documentación y registros relativos a exposición y vigilancia se conservan ≥40 años y están disponibles para la autoridad laboral/sanitaria. </t>
  </si>
  <si>
    <t>Los residuos contaminados se recogen en envases adecuados, se etiquetan y gestionan por gestor autorizado.</t>
  </si>
  <si>
    <t xml:space="preserve"> (RD 665/1997, art. 6; normativa residuos)</t>
  </si>
  <si>
    <t>(RD 665/1997, art. 6 y 8; RDL 171/2004)</t>
  </si>
  <si>
    <t>Un apoyo para el seguimiento y cumplimiento en materia de agentes cancerígenos, mutágenos y reprotóxicos en el trabajo según RD 665/1997</t>
  </si>
  <si>
    <r>
      <rPr>
        <b/>
        <i/>
        <sz val="11"/>
        <color theme="1"/>
        <rFont val="Aptos"/>
        <family val="2"/>
      </rPr>
      <t xml:space="preserve">CHECK LIST DE AUTODIAGNÓSTICO SOBRE: </t>
    </r>
    <r>
      <rPr>
        <i/>
        <sz val="11"/>
        <color theme="1"/>
        <rFont val="Aptos"/>
        <family val="2"/>
      </rPr>
      <t xml:space="preserve">
AGENTES CANCERÍGENOS, MUTÁGENOS O REPROTÓXICOS</t>
    </r>
  </si>
  <si>
    <t xml:space="preserve">Se ha realizado evaluación de riesgos específica para agentes por puesto/tarea, considerando vía de entrada, duración e intensidad de la exposición. </t>
  </si>
  <si>
    <t>En concurrencia de empresas, se coordina la información, señalización y uso de EPI y se controla el acceso de contratistas a zonas con estos agentes.</t>
  </si>
  <si>
    <t>Se han implantado medidas de control de higiene e individual de acuerdo con lo recogido en el Artículo 6 del RD 665.</t>
  </si>
  <si>
    <t>Se identifican los agentes cancerígenos/mutágenos o reprotóxicos presentes o generados en el proceso conforme a CLP y a los anexos del RD 665/1997, incluida la sílice cristalina respirable.</t>
  </si>
  <si>
    <r>
      <rPr>
        <b/>
        <i/>
        <sz val="11"/>
        <color theme="1"/>
        <rFont val="Aptos"/>
        <family val="2"/>
      </rPr>
      <t xml:space="preserve">CHECK LIST DE AUTODIAGNÓSTICO SOBRE: </t>
    </r>
    <r>
      <rPr>
        <i/>
        <sz val="11"/>
        <color theme="1"/>
        <rFont val="Aptos"/>
        <family val="2"/>
      </rPr>
      <t xml:space="preserve">
MANIPULACIÓN MANUAL DE CARGAS</t>
    </r>
  </si>
  <si>
    <t>Un apoyo para el seguimiento y cumplimiento en los riesgos de la manipulación manual de cargas en el trabajo según RD 487/1997</t>
  </si>
  <si>
    <t>(Art. 3 RD 487/1997; Guía INSST cap. 3)</t>
  </si>
  <si>
    <t>(Art. 4.1 RD 487/1997; Guía INSST cap. 4.1)</t>
  </si>
  <si>
    <t>Se establecen medidas para la prevención de los riesgos derivados de la manipulación de cargas, tales como levantamientos mediante medios mecánicos (puentes-grúa, ventosas, pinzas hidráulicas, transpaletas, mesas elevadoras), entre otros.</t>
  </si>
  <si>
    <t>(RD 487/1997; Guía INSST)</t>
  </si>
  <si>
    <t>Se establecen medidas organizativas para la prevención de los riesgos derivados de la manipulación de cargas.</t>
  </si>
  <si>
    <t>Los trabajadores han recibido formación específica en técnicas seguras de manipulación manual (posturas, levantamiento en pareja, uso de ayudas) y está documentada.</t>
  </si>
  <si>
    <t>(Art. 5 RD 487/1997; Art. 19 LPRL; Guía INSST cap. 5)</t>
  </si>
  <si>
    <t>Se informa a los trabajadores sobre: Riesgos dorsolumbares, Criterios de peso seguro, Correcta utilización de ayudas mecánicas, Procedimientos de levantamiento.</t>
  </si>
  <si>
    <t>(Art. 5 RD 487/1997; Guía INSST cap. 5.1)</t>
  </si>
  <si>
    <t>(Art. 6 RD 487/1997; Art. 22 LPRL)</t>
  </si>
  <si>
    <t>Los trabajadores con exposición habitual a manipulación manual de cargas participan en la vigilancia específica de salud musculoesquelética.</t>
  </si>
  <si>
    <t>Se ha identificado los puestos de trabajo con manipulación manual de cargas dentro del proceso productivo.</t>
  </si>
  <si>
    <t>En concurrencia de empresas (p. ej. transporte o carga de expediciones), se coordina la manipulación de cargas y uso de equipos auxiliares.</t>
  </si>
  <si>
    <t>(RDL 171/2004, art. 4; Art. 4 RD 487/1997)</t>
  </si>
  <si>
    <t>(Art. 3–6 RD 487/1997; RSP art. 5)</t>
  </si>
  <si>
    <t>Se conservan registros documentados de evaluación, formación, mantenimiento y vigilancia como parte del sistema documental PRL.</t>
  </si>
  <si>
    <r>
      <rPr>
        <b/>
        <i/>
        <sz val="11"/>
        <color theme="1"/>
        <rFont val="Aptos"/>
        <family val="2"/>
      </rPr>
      <t xml:space="preserve">CHECK LIST DE AUTODIAGNÓSTICO SOBRE: </t>
    </r>
    <r>
      <rPr>
        <i/>
        <sz val="11"/>
        <color theme="1"/>
        <rFont val="Aptos"/>
        <family val="2"/>
      </rPr>
      <t xml:space="preserve">
PANTALLAS PVD</t>
    </r>
  </si>
  <si>
    <t>Un apoyo para el seguimiento y cumplimiento relativo al trabajo con equipos que incluyen pantallas de visualización según RD 488/1997</t>
  </si>
  <si>
    <t>(Art. 1–3 RD 488/1997; Guía INSST cap. 2)</t>
  </si>
  <si>
    <t>Los puestos de trabajo con Pantallas de Visualización de Datos PVD cuentan con una evaluación específica de riesgos ergonómicos y organizativos.</t>
  </si>
  <si>
    <t>(Art. 3 RD 488/1997; Guía INSST cap. 2)</t>
  </si>
  <si>
    <t>Existen medidas preventivas para el control de estos riesgos en los puestos de trabajo que se han identificado y evaluado.</t>
  </si>
  <si>
    <t>(RD 488/1997; Guía INSST)</t>
  </si>
  <si>
    <t>Existen medidas organizativas para el control de estos riesgos en los puestos de trabajo que se han identificado y evaluado.</t>
  </si>
  <si>
    <t>Las personas trabajadoras han recibido formación específica sobre ergonomía, pausas, ajuste del mobiliario y colocación de la pantalla.</t>
  </si>
  <si>
    <t>Se facilita información sobre las medidas preventivas y los resultados de la evaluación de riesgos en puestos con PVD.</t>
  </si>
  <si>
    <t>(Art. 4 RD 488/1997)</t>
  </si>
  <si>
    <t>Se tiene en cuenta en la vigilancia de la salud el uso de PVD.</t>
  </si>
  <si>
    <t>Todas las personas trabajadoras con uso habitual de pantallas han sido identificadas y se ha determinado si su puesto está incluido en el ámbito del RD 488/1997. Quedan fuera de ámbito los vehículos o máquinas</t>
  </si>
  <si>
    <t>(Art. 6 RD 488/1997)</t>
  </si>
  <si>
    <t>(Art. 6 RD 488/1997; Guía INSST cap. 8)</t>
  </si>
  <si>
    <r>
      <rPr>
        <b/>
        <i/>
        <sz val="11"/>
        <color theme="1"/>
        <rFont val="Aptos"/>
        <family val="2"/>
      </rPr>
      <t xml:space="preserve">CHECK LIST DE AUTODIAGNÓSTICO SOBRE: </t>
    </r>
    <r>
      <rPr>
        <i/>
        <sz val="11"/>
        <color theme="1"/>
        <rFont val="Aptos"/>
        <family val="2"/>
      </rPr>
      <t xml:space="preserve">
ATMÓSFERAS EXPLOSIVAS</t>
    </r>
  </si>
  <si>
    <t>Se ha identificado si existen zonas o procesos con posibilidad de formación de atmósferas explosivas (polvo, gases o vapores inflamables).</t>
  </si>
  <si>
    <r>
      <rPr>
        <b/>
        <i/>
        <sz val="11"/>
        <color theme="1"/>
        <rFont val="Aptos"/>
        <family val="2"/>
      </rPr>
      <t xml:space="preserve">CHECK LIST DE AUTODIAGNÓSTICO SOBRE: </t>
    </r>
    <r>
      <rPr>
        <i/>
        <sz val="11"/>
        <color theme="1"/>
        <rFont val="Aptos"/>
        <family val="2"/>
      </rPr>
      <t xml:space="preserve">
RIESGO ELÉCTRICO</t>
    </r>
  </si>
  <si>
    <t>Se ha realizado una evaluación específica del riesgo eléctrico en todas las instalaciones y equipos, considerando:
Contactos directos e indirectos.
Trabajos con tensión, sin tensión y en proximidad.
Riesgos derivados de la electricidad estática, inducciones y descargas atmosféricas.</t>
  </si>
  <si>
    <r>
      <rPr>
        <b/>
        <i/>
        <sz val="11"/>
        <color theme="1"/>
        <rFont val="Aptos"/>
        <family val="2"/>
      </rPr>
      <t xml:space="preserve">CHECK LIST DE AUTODIAGNÓSTICO SOBRE: </t>
    </r>
    <r>
      <rPr>
        <i/>
        <sz val="11"/>
        <color theme="1"/>
        <rFont val="Aptos"/>
        <family val="2"/>
      </rPr>
      <t xml:space="preserve">
TRABAJO EN ALTURAS</t>
    </r>
  </si>
  <si>
    <t>Las personas trabajadoras disponen de reconocimiento oftalmológico específico cuando los resultados de la vigilancia de la salud lo hicieran necesario.</t>
  </si>
  <si>
    <t>(Art. 3 RD 681/2003)</t>
  </si>
  <si>
    <t>El Documento de Protección Contra Explosiones (DPCE) está actualizado y disponible para consulta.</t>
  </si>
  <si>
    <t>Art. 8; Guía: Apéndice 2 (Documento de protección contra explosiones).</t>
  </si>
  <si>
    <t>La clasificación de zonas ATEX está correctamente definida y señalizada según la frecuencia y duración de atmósferas explosivas.</t>
  </si>
  <si>
    <t>Art. 7; Anexo I (clasificación de áreas); Anexo III (señalización); Guía: cap. “Art. 7” y Apéndice 3.</t>
  </si>
  <si>
    <t>La señalización EX está colocada en accesos y zonas clasificadas, es visible y cumple los requisitos reglamentarios.</t>
  </si>
  <si>
    <t>Art. 7.3; Anexo III; Guía: desarrollo del art. 7 y Anexo III.</t>
  </si>
  <si>
    <t>La formación de las personas trabajadoras cubre riesgos ATEX, fuentes de ignición y medidas preventivas.</t>
  </si>
  <si>
    <t>Art. 5.1.c; Anexo II A, 1.1; Guía: cap. “Art. 5” y Apéndice 1 (funciones y cualificación).</t>
  </si>
  <si>
    <t>Los procedimientos de trabajo incluyen instrucciones específicas para evitar la formación de atmósferas explosivas.</t>
  </si>
  <si>
    <t>Art. 5.1.a y 5.1.b; Anexo II A, 1 (disposiciones organizativas); Guía: cap. “Art. 5” y Apéndice 3.</t>
  </si>
  <si>
    <t>Los planes de emergencia contemplan escenarios de explosión y procedimientos de evacuación específicos.</t>
  </si>
  <si>
    <t>Art. 5.1.d; Anexo II A, 1.3; Guía: Apéndice 3 (medidas de protección y emergencia).</t>
  </si>
  <si>
    <t>La empresa garantiza la coordinación entre empresas concurrentes en zonas ATEX mediante procedimientos documentados.</t>
  </si>
  <si>
    <t>Art. 6 (obligación de coordinación); Guía: desarrollo del art. 6.</t>
  </si>
  <si>
    <t>Un apoyo para el seguimiento y cumplimiento relativo al trabajo con atomósferas explosivas según RD 681/2003, de 12 de junio, sobre la protección de la salud y la seguridad de los trabajadores expuestos a los riesgos derivados de atmósferas explosivas en el lugar de trabajo.</t>
  </si>
  <si>
    <r>
      <rPr>
        <b/>
        <i/>
        <sz val="11"/>
        <color theme="1"/>
        <rFont val="Aptos"/>
        <family val="2"/>
      </rPr>
      <t xml:space="preserve">CHECK LIST DE AUTODIAGNÓSTICO SOBRE: </t>
    </r>
    <r>
      <rPr>
        <i/>
        <sz val="11"/>
        <color theme="1"/>
        <rFont val="Aptos"/>
        <family val="2"/>
      </rPr>
      <t xml:space="preserve">
DIRECCIÓN FACULTATIVA</t>
    </r>
  </si>
  <si>
    <t>La designación de la dirección facultativa ha sido comunicada a la Autoridad Minera competente.</t>
  </si>
  <si>
    <t>La comunicación de la dirección facultativa incluye la aceptación del cargo y el contenido mínimo exigido.</t>
  </si>
  <si>
    <t>La dirección facultativa cuenta con la competencia y aptitud profesional necesarias para ejercer sus funciones.</t>
  </si>
  <si>
    <t>La dirección facultativa aprueba la documentación del DSS necesaria para planificar y aplicar las medidas preventivas, recursos y métodos de trabajo.</t>
  </si>
  <si>
    <t>La dirección facultativa coordina los controles periódicos de las condiciones de trabajo y colabora en la implantación y control de las medidas de seguridad y salud.</t>
  </si>
  <si>
    <t>La dirección facultativa organiza la coordinación de actividades empresariales cuando intervienen empresas concurrentes en el centro de trabajo.</t>
  </si>
  <si>
    <t>Existe un procedimiento para que la dirección facultativa pueda advertir incumplimientos y paralizar trabajos en caso de riesgo grave e inminente.</t>
  </si>
  <si>
    <t>La dedicación de la dirección facultativa es suficiente para garantizar el cumplimiento efectivo de sus funciones en el centro de trabajo.</t>
  </si>
  <si>
    <t>En caso de renuncia, cese o sustitución de la dirección facultativa, existe un procedimiento para comunicarlo y designar una nueva dirección facultativa en plazo.</t>
  </si>
  <si>
    <t>Un apoyo para el seguimiento y cumplimiento relativo a la Dirección Facultataiva, de acuerdo con la I.T.C 02.0.01 del Reglamento General de Normas Básicas de Seguridad Minera</t>
  </si>
  <si>
    <t>La documentación relativa a la designación y comunicación de la dirección facultativa está integrada en el Documento sobre Seguridad y Salud (DSS).</t>
  </si>
  <si>
    <t>La dirección facultativa aprueba las disposiciones internas de seguridad (DIS), establece instrucciones de trabajo y expide las autorizaciones previstas en el DSS.</t>
  </si>
  <si>
    <t>Puntos 3.1 y 4.1 de la ITC 02.0.01</t>
  </si>
  <si>
    <t>Puntos 4.1 y 4.2 de la ITC 02.0.01</t>
  </si>
  <si>
    <t>Puntos 4.2, Anexo I y Anexo II de la ITC 02.0.01</t>
  </si>
  <si>
    <t>Punto 3.2 de la ITC 02.0.01</t>
  </si>
  <si>
    <t>Punto 4.2 de la ITC 02.0.01</t>
  </si>
  <si>
    <t>Punto 3.3.1.1 de la ITC 02.0.01</t>
  </si>
  <si>
    <t>Punto 3.3.1.3 de la ITC 02.0.01</t>
  </si>
  <si>
    <t>Punto 3.3.1.2 de la ITC 02.0.01</t>
  </si>
  <si>
    <t>Puntos 3.3.1.5 y 5.1 a 5.4 de la ITC 02.0.01</t>
  </si>
  <si>
    <t>Punto 3.4 de la ITC 02.0.01</t>
  </si>
  <si>
    <t>Punto 3.5 de la ITC 02.0.01</t>
  </si>
  <si>
    <t>Punto 4.3 de la ITC 02.0.01</t>
  </si>
  <si>
    <r>
      <rPr>
        <b/>
        <i/>
        <sz val="11"/>
        <color theme="1"/>
        <rFont val="Aptos"/>
        <family val="2"/>
      </rPr>
      <t xml:space="preserve">CHECK LIST DE AUTODIAGNÓSTICO SOBRE: </t>
    </r>
    <r>
      <rPr>
        <i/>
        <sz val="11"/>
        <color theme="1"/>
        <rFont val="Aptos"/>
        <family val="2"/>
      </rPr>
      <t xml:space="preserve">
DOCUMENTO DE SEGURIDAD Y SALUD</t>
    </r>
  </si>
  <si>
    <t>Un apoyo para el seguimiento y cumplimiento relativo al Documento de Seguridad y Salud, de acuerdo con la I.T.C 02.1.01 del Reglamento General de Normas Básicas de Seguridad Minera</t>
  </si>
  <si>
    <t>El centro de trabajo dispone de una dirección facultativa designada por la empresa.</t>
  </si>
  <si>
    <t>El DSS identifica los peligros y evalúa los riesgos derivados de la actividad, incluyendo lugares de trabajo, puestos de trabajo, equipos, entorno y procesos.</t>
  </si>
  <si>
    <t>El DSS incluye la planificación de la acción preventiva y las medidas de prevención y protección necesarias para eliminar peligros o minimizar riesgos, tanto en condiciones generales como por puestos o personas trabajadoras singulares.</t>
  </si>
  <si>
    <t>El DSS recoge la organización preventiva del centro, incluyendo política preventiva, dirección facultativa, modalidad preventiva, vigilantes, recursos preventivos, representantes de las personas trabajadoras, responsabilidades, funciones, consulta y participación.</t>
  </si>
  <si>
    <t>El DSS identifica las empresas contratistas y sus personas trabajadoras, y establece medidas de coordinación de actividades empresariales, medios de coordinación, procedimientos, instrucciones y vigilancia sobre empresas contratadas.</t>
  </si>
  <si>
    <t>El DSS incluye prácticas y procedimientos para la actividad preventiva, instrucciones de trabajo, autorizaciones, disposiciones internas de seguridad, registros y plan de revisiones y mantenimiento periódico de equipos e instalaciones.</t>
  </si>
  <si>
    <t>El DSS prevé y programa la formación preventiva inicial por puesto de trabajo, así como el plan anual de reciclaje y formación continua.</t>
  </si>
  <si>
    <t>El DSS prevé la información preventiva sobre riesgos generales, riesgos por puesto de trabajo, medidas de protección, prevención y emergencia, así como un plan anual de información preventiva.</t>
  </si>
  <si>
    <t>El DSS integra los planes de emergencia, primeros auxilios y vigilancia de la salud aplicables al centro de trabajo.</t>
  </si>
  <si>
    <t>El DSS contempla el control y evaluación de la actividad preventiva, incluyendo controles periódicos de condiciones de trabajo, seguimiento de medidas preventivas, accidentes, incidentes, enfermedades profesionales, índices de siniestralidad y auditorías del sistema preventivo.</t>
  </si>
  <si>
    <t>El DSS se actualiza al menos una vez al año y siempre que se produzcan modificaciones relevantes, ampliaciones, transformaciones, cambios de contratas, accidentes mortales o graves, situaciones de riesgo grave, controles, auditorías o incidencias significativas en seguridad y salud.</t>
  </si>
  <si>
    <t>El centro de trabajo dispone de un Documento sobre Seguridad y Salud (DSS) que recoge la elaboración, implantación y forma de aplicación de la planificación preventiva, así como la integración de la prevención en el sistema de gestión de la empresa.</t>
  </si>
  <si>
    <r>
      <rPr>
        <b/>
        <i/>
        <sz val="11"/>
        <color theme="1"/>
        <rFont val="Aptos"/>
        <family val="2"/>
      </rPr>
      <t xml:space="preserve">CHECK LIST DE AUTODIAGNÓSTICO SOBRE: </t>
    </r>
    <r>
      <rPr>
        <i/>
        <sz val="11"/>
        <color theme="1"/>
        <rFont val="Aptos"/>
        <family val="2"/>
      </rPr>
      <t xml:space="preserve">
POLVO Y SÍLICE CRISTALINA RESPIRABLE</t>
    </r>
  </si>
  <si>
    <t>Punto 2 de la  ITC 02.1.01</t>
  </si>
  <si>
    <t>Puntos 2.1.b, 5, 6.1 y 6.2 de la  ITC 02.1.01</t>
  </si>
  <si>
    <t>Puntos 2.1.e, 7.1, 7.2 y 7.3 de la  ITC 02.1.01</t>
  </si>
  <si>
    <t>Puntos 3, apartados 4.1 a 4.8 de la  ITC 02.1.01</t>
  </si>
  <si>
    <t>Puntos 3.4, 8.1, 8.2, 8.3, 8.4 y 8.5 de la  ITC 02.1.01</t>
  </si>
  <si>
    <t>Puntos 9.1, 9.2, 9.3 y 9.4 de la  ITC 02.1.01</t>
  </si>
  <si>
    <t>Puntos 10.1 y 10.2 de la  ITC 02.1.01</t>
  </si>
  <si>
    <t>Puntos 11.1, 11.2 y 11.3 de la  ITC 02.1.01</t>
  </si>
  <si>
    <t>Puntos 2.1.g, 12 y 13 de la  ITC 02.1.01</t>
  </si>
  <si>
    <t>Puntos 2.1.h, 14.1, 14.2, 14.3, 14.4 y 14.5 de la  ITC 02.1.01</t>
  </si>
  <si>
    <t>Puntos 2.2.1 y 2.2.2 de la  ITC 02.1.01</t>
  </si>
  <si>
    <t>Se realizan mediciones representativas de la exposición por inhalación mediante muestreo personal en la zona de respiración de las personas trabajadoras expuestas.</t>
  </si>
  <si>
    <t>Las muestras se toman con equipos adecuados y calibrados, y son analizadas por el Instituto Nacional de Silicosis o por laboratorios especializados reconocidos por la Autoridad Minera.</t>
  </si>
  <si>
    <t>Los resultados de exposición se comparan con los valores límite aplicables al polvo respirable y a la sílice cristalina respirable, adoptando medidas cuando se superen o puedan superarse.</t>
  </si>
  <si>
    <t>Se aplica el principio de sustitución o eliminación del riesgo siempre que sea técnicamente posible, evitando o reduciendo la generación de polvo y sílice cristalina respirables en origen.</t>
  </si>
  <si>
    <t>Se aplican medidas organizativas para reducir la exposición, limitando el número de personas expuestas, el tiempo de exposición y el acceso a zonas con presencia de polvo respirable o sílice cristalina respirable.</t>
  </si>
  <si>
    <t>Se establecen medidas de higiene personal y limpieza, prohibiendo comer, beber o fumar en zonas con riesgo, evitando la dispersión de polvo y gestionando adecuadamente la ropa de trabajo contaminada.</t>
  </si>
  <si>
    <t>Se prevén procedimientos específicos para trabajos no habituales, mantenimiento, limpieza, reparaciones o situaciones accidentales con posible exposición elevada a polvo respirable de sílice cristalina.</t>
  </si>
  <si>
    <t>Se garantiza la vigilancia específica de la salud, el registro documental de la exposición, la comunicación de resultados y la formación e información de las personas trabajadoras expuestas.</t>
  </si>
  <si>
    <t>Se identifican y se dispone de listado de los puestos, tareas, procesos, equipos o zonas en los que pueda generarse exposición a polvo respirable o polvo respirable de sílice cristalina.</t>
  </si>
  <si>
    <t>Se realiza una evaluación de riesgos específica que contemple específicamente el grado y duración de la exposición a polvo respirable y a sílice cristalina respirable, diferenciando las tareas habituales, no habituales y accidentales.</t>
  </si>
  <si>
    <t>Cuando no sea posible eliminar el riesgo, se implantan medidas técnicas por orden de prioridad de control en origen, como humectación, captación localizada, cerramientos, ventilación, automatización o sistemas de reducción de polvo.</t>
  </si>
  <si>
    <t>Los equipos de protección respiratoria se seleccionan, ajustan, mantienen y sustituyen adecuadamente, formando a las personas trabajadoras correctamente en y realizando el ensayo de factor de ajuste.</t>
  </si>
  <si>
    <t>Un apoyo para el seguimiento y cumplimiento relativo a al riesgo de exposición a polovo y sílice cristalina respirable, de acuerdo con la I.T.C 02.0.02 del Reglamento General de Normas Básicas de Seguridad Minera</t>
  </si>
  <si>
    <t>Los trabajadores afectados han sido informados y formados sobre los riesgos eléctricos específicos y las medidas preventivas.</t>
  </si>
  <si>
    <t xml:space="preserve">Se verifican periódicamente el aislamiento, continuidad de tierra, diferenciales, protecciones y dispositivos de corte.
</t>
  </si>
  <si>
    <t xml:space="preserve">Las zonas donde se realizan trabajos eléctricos disponen de barreras, carteles y señalización de peligro eléctrico conforme al RD 485/1997.
</t>
  </si>
  <si>
    <t xml:space="preserve">El procedimiento de consignación eléctrica está documentado en una disposición interna de seguridad (DIS) y comunicado al personal afectado.
</t>
  </si>
  <si>
    <t xml:space="preserve">El personal eléctrico posee formación acreditada y actualizada sobre:
Técnicas de consignación.
Maniobras de corte y puesta a tierra.
Primeros auxilios por electrocución.
</t>
  </si>
  <si>
    <t>Cada trabajador está autorizado por escrito para realizar las tareas eléctricas específicas de su nivel (bajo, cualificado, autorizado).</t>
  </si>
  <si>
    <t xml:space="preserve">Se utilizan EPI dieléctricos certificados conforme al Reglamento (UE) 2016/425:
Guantes y botas aislantes.
Pantalla facial y casco con visera dieléctrica.
Alfombra o banqueta aislante.
Herramientas aisladas (clase 0 o superior).
</t>
  </si>
  <si>
    <t xml:space="preserve">Existen procedimientos escritos de actuación ante electrocución, con formación específica al personal designado.
</t>
  </si>
  <si>
    <t xml:space="preserve">Los equipos de primeros auxilios (botiquín, manta aislante, desfibrilador si procede) están accesibles y señalizados.
</t>
  </si>
  <si>
    <t>Art. 3.1 y 3.2 RD 614/2001</t>
  </si>
  <si>
    <t>Art. 4.2 RD 614/2001</t>
  </si>
  <si>
    <t>Art. 5.3 RD 614/2001</t>
  </si>
  <si>
    <t>Art. 5.4 RD 614/2001</t>
  </si>
  <si>
    <t>(Art. 6.2 RD 614/2001; ITC 07.1.03 § 5.4)6</t>
  </si>
  <si>
    <t>Art. 10.1 RD 614/2001</t>
  </si>
  <si>
    <t>Art. 10.2 RD 614/2001</t>
  </si>
  <si>
    <t>Art. 11.1 RD 614/2001; RD 773/1997</t>
  </si>
  <si>
    <t>Art. 12.1 RD 614/2001</t>
  </si>
  <si>
    <t>Art. 12.2 RD 614/2001</t>
  </si>
  <si>
    <t xml:space="preserve">Se ha realizado evaluación de riesgos específica para los trabajos en altura, identificando zonas, operaciones, medios empleados y condiciones meteorológicas.
</t>
  </si>
  <si>
    <t>(Art. 3.1 RD 1215/1997 mod. RD 2177/2004)</t>
  </si>
  <si>
    <t>La planificación preventiva incluye la secuencia de trabajo, medios de acceso, rescate y emergencia.</t>
  </si>
  <si>
    <t>(Art. 3.2 y Anexo RD 2177/2004)</t>
  </si>
  <si>
    <t>La elección del método de trabajo (andamio, PEMP, escalera, línea de vida, etc.) se basa en criterios de eliminación o minimización del riesgo de caída.</t>
  </si>
  <si>
    <t>Los equipos de trabajo (andamios, plataformas elevadoras, escaleras, sistemas de acceso por cuerda, etc.) cumplen las disposiciones del Anexo I del RD 1215/1997 y sus normas UNE aplicables.</t>
  </si>
  <si>
    <t>(Anexo, punto 2.1 RD 2177/2004)</t>
  </si>
  <si>
    <t xml:space="preserve">Los equipos móviles o elevadores (p. ej. PEMP) son utilizados solo por personal formado y autorizado, conforme al Manual del fabricante.
</t>
  </si>
  <si>
    <t>(Anexo, punto 2.3 RD 2177/2004; RD 1215/1997 art. 3.3)</t>
  </si>
  <si>
    <t>(Anexo, punto 6.1 RD 2177/2004; RD 773/1997)</t>
  </si>
  <si>
    <t xml:space="preserve">Los puntos de anclaje están certificados (UNE-EN 795) y verificados antes de cada uso, de acuerdo a norma.
</t>
  </si>
  <si>
    <t>(Anexo, punto 6.2 RD 2177/2004)</t>
  </si>
  <si>
    <t>(Art. 5.1 RD 1215/1997 mod. RD 2177/2004)</t>
  </si>
  <si>
    <t xml:space="preserve">Todo el personal que realiza trabajos en altura recibe formación teórico-práctica certificada, incluyendo rescate y uso de EPI.
</t>
  </si>
  <si>
    <t xml:space="preserve">Los procedimientos de rescate y primeros auxilios se integran en el Plan de Emergencia del centro.
</t>
  </si>
  <si>
    <t>(Anexo, punto 8 RD 2177/2004)</t>
  </si>
  <si>
    <t xml:space="preserve">Existe un registro de autorizaciones, formación y revisiones de EPI, actualizado y disponible para inspección.
</t>
  </si>
  <si>
    <t>(Art. 5.3 RD 1215/1997 mod.)</t>
  </si>
  <si>
    <t xml:space="preserve">Cuando intervienen varias empresas, el empresario titular o principal coordina la seguridad mediante el procedimiento CAE.
</t>
  </si>
  <si>
    <t>(RD 171/2004 art. 3 y 6; RD 2177/2004 anexo 7.3)</t>
  </si>
  <si>
    <t xml:space="preserve">Los trabajadores están autorizados por escrito.
</t>
  </si>
  <si>
    <t>(Art. 5.2 RD 1215/1997 mod.)</t>
  </si>
  <si>
    <t>(Art. 3.3 RD 1215/1997 mod.)</t>
  </si>
  <si>
    <t xml:space="preserve">Los EPI contra caídas de altura están certificados de acuerdo a la norma que corresponda.
</t>
  </si>
  <si>
    <r>
      <rPr>
        <b/>
        <i/>
        <sz val="11"/>
        <color theme="1"/>
        <rFont val="Aptos"/>
        <family val="2"/>
      </rPr>
      <t xml:space="preserve">CHECK LIST DE AUTODIAGNÓSTICO SOBRE: </t>
    </r>
    <r>
      <rPr>
        <i/>
        <sz val="11"/>
        <color theme="1"/>
        <rFont val="Aptos"/>
        <family val="2"/>
      </rPr>
      <t xml:space="preserve">
EQUIPOS DE TRABAJO</t>
    </r>
  </si>
  <si>
    <t>Un apoyo para el seguimiento y cumplimiento en materia de equipos de trabajo según RD 1215/1997</t>
  </si>
  <si>
    <t>Se verifica antes de su puesta en servicio que los equipos de trabajo cumplen los requisitos mínimos de seguridad establecidos en el Anexo I del RD 1215/1997.</t>
  </si>
  <si>
    <t>(Art. 3.2 RD 1215/1997)</t>
  </si>
  <si>
    <t>Los equipos de trabajo disponen de marcado CE, declaración de conformidad y manual de instrucciones en castellano entregado por el fabricante.</t>
  </si>
  <si>
    <t>(Art. 3.3 RD 1215/1997 y Art. 41 LPRL)</t>
  </si>
  <si>
    <t>(Punto 1.2 Anexo II RD 1215/1997)</t>
  </si>
  <si>
    <t>Los equipos disponen de órganos de accionamiento visibles, identificables y seguros, así como de sistemas de parada y, cuando proceda, parada de emergencia.</t>
  </si>
  <si>
    <t>Anexo I, apdo. 1.1, 1.2 y 1.3 RD 1215/1997</t>
  </si>
  <si>
    <t>Los equipos que presentan riesgos mecánicos, caída de objetos, proyecciones, atrapamientos, emanaciones, polvo, gases, vapores, electricidad, incendio, explosión, ruido, vibraciones o radiaciones cuentan con protecciones o dispositivos adecuados.</t>
  </si>
  <si>
    <t>Anexo I, apdo. 1.4 a 1.18 RD 1215/1997</t>
  </si>
  <si>
    <t>Los elementos móviles de los equipos de trabajo están protegidos mediante resguardos o dispositivos que impiden el acceso a zonas peligrosas o detienen las maniobras peligrosas antes del acceso.</t>
  </si>
  <si>
    <t>Anexo I, apdo. 1.8 RD 1215/1997</t>
  </si>
  <si>
    <t>La utilización de los equipos de trabajo se realiza conforme a las instrucciones del fabricante, sin emplearlos en condiciones contraindicadas y comprobando antes de su uso que las protecciones son adecuadas.</t>
  </si>
  <si>
    <t>Art. 3.4 y Anexo II, apdo. 1.3 y 1.4 RD 1215/1997</t>
  </si>
  <si>
    <t>Los equipos se someten a mantenimiento adecuado durante toda su vida útil, teniendo en cuenta las instrucciones del fabricante, condiciones de uso y posibles deterioros o desajustes.</t>
  </si>
  <si>
    <t>Art. 3.5 y Anexo II, apdo. 1.14 y 1.15 RD 1215/1997</t>
  </si>
  <si>
    <t>Las personas trabajadoras pueden acceder y permanecer en condiciones de seguridad en todos los lugares necesarios para utilizar, ajustar o mantener los equipos.</t>
  </si>
  <si>
    <t>Las personas trabajadoras y sus representantes reciben formación e información adecuada sobre riesgos, condiciones de uso, medidas preventivas, formas de utilización anormales o peligrosas y documentación del fabricante.</t>
  </si>
  <si>
    <t>Art. 5 y art. 6 RD 1215/1997</t>
  </si>
  <si>
    <t>(Art. 5 RD 1215/1997)</t>
  </si>
  <si>
    <r>
      <rPr>
        <b/>
        <i/>
        <sz val="11"/>
        <color theme="1"/>
        <rFont val="Aptos"/>
        <family val="2"/>
      </rPr>
      <t xml:space="preserve">CHECK LIST DE AUTODIAGNÓSTICO SOBRE: </t>
    </r>
    <r>
      <rPr>
        <i/>
        <sz val="11"/>
        <color theme="1"/>
        <rFont val="Aptos"/>
        <family val="2"/>
      </rPr>
      <t xml:space="preserve">
COORDINACIÓN DE ACTIVIDADES EMPRESARIALES</t>
    </r>
  </si>
  <si>
    <t>Existen procedimientos específicos para la consignación adecuada de los equipos</t>
  </si>
  <si>
    <r>
      <rPr>
        <b/>
        <i/>
        <sz val="11"/>
        <color theme="1"/>
        <rFont val="Aptos"/>
        <family val="2"/>
      </rPr>
      <t xml:space="preserve">CHECK LIST DE AUTODIAGNÓSTICO SOBRE: </t>
    </r>
    <r>
      <rPr>
        <i/>
        <sz val="11"/>
        <color theme="1"/>
        <rFont val="Aptos"/>
        <family val="2"/>
      </rPr>
      <t xml:space="preserve">
LUGARES DE TRABAJO</t>
    </r>
  </si>
  <si>
    <t>Un apoyo para el seguimiento y cumplimiento sobre los lugares de trabajo según RD 486/1997 (Este Real Decreto no aplica a centros de trabajo mineros)</t>
  </si>
  <si>
    <t>La empresa identifica los lugares de trabajo, áreas, instalaciones de servicio, zonas de paso, locales auxiliares y espacios a los que las personas trabajadoras puedan acceder por razón de su trabajo.</t>
  </si>
  <si>
    <t>El diseño y características constructivas de los lugares de trabajo ofrecen seguridad frente a resbalones, caídas, choques, golpes, derrumbamientos o caída de materiales.</t>
  </si>
  <si>
    <t>Los espacios de trabajo tienen dimensiones suficientes y permiten realizar las tareas en condiciones seguras, saludables y ergonómicamente aceptables.</t>
  </si>
  <si>
    <t>Los suelos, aberturas, desniveles, escaleras, rampas, escalas, plataformas y zonas con riesgo de caída cuentan con protecciones adecuadas y señalización cuando procede.</t>
  </si>
  <si>
    <t>Art. 2 RD 486/1997</t>
  </si>
  <si>
    <t>Art. 3 RD 486/1997</t>
  </si>
  <si>
    <t>Art. 4 y Anexo I RD 486/1997</t>
  </si>
  <si>
    <t>Anexo I, apdo. 2 RD 486/1997</t>
  </si>
  <si>
    <t>Anexo I, apdos. 3, 7 y 8 RD 486/1997</t>
  </si>
  <si>
    <t>Las vías de circulación, puertas, portones, pasillos, muelles de carga y zonas de tránsito permiten el paso seguro de peatones, vehículos y materiales.</t>
  </si>
  <si>
    <t>Anexo I, apdos. 5 y 6 RD 486/1997</t>
  </si>
  <si>
    <t>Las vías y salidas de evacuación permanecen libres de obstáculos, están señalizadas, permiten una evacuación rápida y segura y disponen de iluminación de emergencia cuando procede.</t>
  </si>
  <si>
    <t>Anexo I, apdo. 10 RD 486/1997</t>
  </si>
  <si>
    <t>Los lugares de trabajo disponen de medidas adecuadas de protección contra incendios, incluyendo equipos de lucha contra incendios, señalización, acceso y mantenimiento cuando procede.</t>
  </si>
  <si>
    <t>Anexo I, apdo. 11 RD 486/1997</t>
  </si>
  <si>
    <t>Se mantienen condiciones adecuadas de orden, limpieza y mantenimiento, eliminando residuos, derrames, manchas, obstáculos o deficiencias que puedan generar riesgos.</t>
  </si>
  <si>
    <t>Art. 5 y Anexo II RD 486/1997</t>
  </si>
  <si>
    <t>Las condiciones ambientales, incluyendo temperatura, humedad, ventilación, corrientes de aire y protección frente a fenómenos meteorológicos adversos, son adecuadas al tipo de trabajo realizado.</t>
  </si>
  <si>
    <t>Art. 7, Anexo III y disposición adicional única RD 486/1997</t>
  </si>
  <si>
    <t>La iluminación de los lugares de trabajo permite circular y realizar las tareas con visibilidad suficiente, evitando deslumbramientos, contrastes inadecuados y zonas insuficientemente iluminadas.</t>
  </si>
  <si>
    <t>Art. 8 y Anexo IV RD 486/1997</t>
  </si>
  <si>
    <t>Los lugares de trabajo disponen de servicios higiénicos, locales de descanso, agua potable, material de primeros auxilios y, cuando proceda, locales de primeros auxilios adecuados y señalizados.</t>
  </si>
  <si>
    <t>Art. 9, art. 10, Anexo V y Anexo VI RD 486/1997</t>
  </si>
  <si>
    <t>La empresa identifica las situaciones en las que concurren personas trabajadoras de dos o más empresas en un mismo centro de trabajo.</t>
  </si>
  <si>
    <t>Art. 24 Ley 31/1995; RD 171/2004, art. 4</t>
  </si>
  <si>
    <t>RD 171/2004, arts. 4 y 5</t>
  </si>
  <si>
    <t>La información intercambiada entre empresas es suficiente, se facilita antes del inicio de los trabajos y se actualiza cuando se producen cambios relevantes o situaciones de emergencia.</t>
  </si>
  <si>
    <t>La empresa titular del centro de trabajo informa a las empresas concurrentes sobre los riesgos propios del centro, las medidas preventivas aplicables y las medidas de emergencia.</t>
  </si>
  <si>
    <t>RD 171/2004, arts. 6 y 7</t>
  </si>
  <si>
    <t>RD 171/2004, art. 10</t>
  </si>
  <si>
    <t>RD 171/2004, arts. 11 y 12</t>
  </si>
  <si>
    <t>RD 171/2004, art. 12</t>
  </si>
  <si>
    <t>Cuando existe contratación o subcontratación de obras o servicios, el empresario principal está claramente designado y asume las obligaciones de control de la coordinación preventiva.</t>
  </si>
  <si>
    <t>Art. 3.2 RD 171/2004</t>
  </si>
  <si>
    <t>La planificación de la actividad preventiva incorpora medidas de coordinación y procedimientos conjuntos (reuniones, permisos de trabajo, planes de seguridad integrados).</t>
  </si>
  <si>
    <t>Art. 5.2 RD 171/2004</t>
  </si>
  <si>
    <t>Se han establecido los medios de coordinación adecuados, seleccionados según la magnitud del riesgo, número de empresas y duración de los trabajos.</t>
  </si>
  <si>
    <t>Art. 6.1 RD 171/2004</t>
  </si>
  <si>
    <t>Se dispone de instrucción o procedimiento interno de CAE, firmado por el Director Facultativo y difundido a todas las empresas concurrentes.</t>
  </si>
  <si>
    <r>
      <rPr>
        <b/>
        <i/>
        <sz val="11"/>
        <color theme="1"/>
        <rFont val="Aptos"/>
        <family val="2"/>
      </rPr>
      <t xml:space="preserve">CHECK LIST DE AUTODIAGNÓSTICO SOBRE: </t>
    </r>
    <r>
      <rPr>
        <i/>
        <sz val="11"/>
        <color theme="1"/>
        <rFont val="Aptos"/>
        <family val="2"/>
      </rPr>
      <t xml:space="preserve">
PRL GENERAL</t>
    </r>
  </si>
  <si>
    <t>Art. 6.3 RD 171/2004; ITC 02.0.01</t>
  </si>
  <si>
    <t>El nombramiento y perfil profesional del CAE constan por escrito, con su formación en PRL (nivel intermedio o superior) y experiencia acreditada.</t>
  </si>
  <si>
    <t>Se ha comunicado a todas las empresas concurrentes el plan de emergencia del centro, con:
Puntos de reunión.
Procedimientos de evacuación.
Números de emergencia y responsables.</t>
  </si>
  <si>
    <t>Durante una emergencia, el empresario titular coordina las actuaciones y asegura la comunicación entre las empresas afectadas.</t>
  </si>
  <si>
    <t>El Director Facultativo y el Coordinador CAE realizan verificaciones periódicas de cumplimiento mediante listas de control, registros y observaciones en campo.</t>
  </si>
  <si>
    <t>Art. 14 RD 171/2004; ITC 02.0.01</t>
  </si>
  <si>
    <t>El procedimiento de coordinación forma parte del Documento sobre Seguridad y Salud (ITC 02.1.01) y está referenciado en el Plan de Prevención de la empresa principal.</t>
  </si>
  <si>
    <t>La empresa dispone de un sistema de gestión preventiva integrado en su organización, actividades, procesos y niveles jerárquicos.</t>
  </si>
  <si>
    <t>Ley 31/1995; RD 39/1997</t>
  </si>
  <si>
    <t>La empresa dispone de un Plan de Prevención de Riesgos Laborales documentado, implantado y actualizado.</t>
  </si>
  <si>
    <t>La evaluación de riesgos se revisa cuando cambian las condiciones de trabajo, se incorporan nuevos equipos, procesos o sustancias, se producen daños a la salud o se detectan deficiencias preventivas.</t>
  </si>
  <si>
    <t>La empresa dispone de una planificación de la actividad preventiva con medidas correctoras, responsables, recursos, prioridades, plazos y seguimiento de implantación.</t>
  </si>
  <si>
    <t>La modalidad preventiva está definida y es adecuada a la actividad, tamaño de la empresa, nivel de riesgo y recursos disponibles.</t>
  </si>
  <si>
    <t>RD 39/1997</t>
  </si>
  <si>
    <t>Las personas trabajadoras reciben información y formación suficiente y adecuada sobre los riesgos de su puesto, medidas preventivas, emergencias y procedimientos de trabajo seguro.</t>
  </si>
  <si>
    <t>La empresa garantiza la consulta y participación de las personas trabajadoras o de sus representantes en las cuestiones relacionadas con la prevención de riesgos laborales.</t>
  </si>
  <si>
    <t>Ley 31/1995</t>
  </si>
  <si>
    <t>La empresa dispone de medidas de emergencia, primeros auxilios, lucha contra incendios y evacuación, adaptadas a la actividad, tamaño del centro y posibles situaciones de riesgo.</t>
  </si>
  <si>
    <t>La vigilancia de la salud está organizada en función de los riesgos del puesto, respetando la confidencialidad, voluntariedad y criterios legalmente aplicables.</t>
  </si>
  <si>
    <t>Se desarrolla coordinación de actividades empresariales cuando concurren empresas, personas trabajadoras autónomas, contratas o subcontratas en un mismo centro de trabajo.</t>
  </si>
  <si>
    <t>Ley 31/1995; normativa CAE aplicable</t>
  </si>
  <si>
    <t>Cuando la actividad está incluida en el ámbito minero, la empresa dispone de la documentación, organización preventiva y figuras específicas exigibles, incluyendo Documento sobre Seguridad y Salud, dirección facultativa, disposiciones internas de seguridad, vigilancia de puestos, recursos preventivos y coordinación con empresas concurrentes.</t>
  </si>
  <si>
    <t>RD 863/1985; normativa minera de desarrollo</t>
  </si>
  <si>
    <t>Art. 15 RD 171/2004; RD 39/1997 art. 2 y 3</t>
  </si>
  <si>
    <t>Un apoyo para el seguimiento y cumplimiento sobre los aspectos generales básicos sobre las gestión breventiva basados en la Ley de PRL 31/1995, así como en el Reglamento de los Servicios de Prevención, RD 39/1997.</t>
  </si>
  <si>
    <t>Se ha realizado una evaluación de riesgos donde se indentifican los peligros y  se evaluado los riesgos laborales de todos los puestos, tareas, lugares de trabajo, equipos, instalaciones y colectivos expuestos.</t>
  </si>
  <si>
    <r>
      <rPr>
        <b/>
        <i/>
        <sz val="11"/>
        <color theme="1"/>
        <rFont val="Aptos"/>
        <family val="2"/>
      </rPr>
      <t xml:space="preserve">CHECK LIST DE AUTODIAGNÓSTICO SOBRE: </t>
    </r>
    <r>
      <rPr>
        <i/>
        <sz val="11"/>
        <color theme="1"/>
        <rFont val="Aptos"/>
        <family val="2"/>
      </rPr>
      <t xml:space="preserve">
SEGURIDAD DEL PERSONAL</t>
    </r>
  </si>
  <si>
    <t>Un apoyo para el seguimiento y cumplimiento relativo a los aspectos sobre seguridad del perseonal, de acuerdo con la I.T.C 07.1.01. del Reglamento General de Normas Básicas de Seguridad Minera</t>
  </si>
  <si>
    <t>La empresa dispone de disposiciones internas de seguridad que recogen la organización prevista para mantener la seguridad del personal.</t>
  </si>
  <si>
    <t>Las disposiciones internas de seguridad fijan responsabilidades, atribuciones de los distintos niveles jerárquicos y medidas a adoptar ante circunstancias excepcionales.</t>
  </si>
  <si>
    <t>La dirección facultativa dispone en el centro de trabajo de la documentación obligatoria actualizada: normativa minera, disposiciones internas, prescripciones, proyectos, planos, autorizaciones y registros de control.</t>
  </si>
  <si>
    <t>La empresa dispone de datos y planos actualizados relativos a la ubicación y situación de las labores antiguas y actuales.</t>
  </si>
  <si>
    <t>Las personas de nuevo ingreso han superado un examen médico apropiado antes de incorporarse a trabajos en la explotación.</t>
  </si>
  <si>
    <t>La entrada y permanencia de personas ajenas a la explotación está prohibida salvo autorización expresa de la dirección facultativa o persona delegada.</t>
  </si>
  <si>
    <t>La explotación se encuentra debidamente señalizada y, cuando procede, cercada total o parcialmente por exigencia de la autoridad minera.</t>
  </si>
  <si>
    <t>Se impide la entrada o permanencia de personas que presenten síntomas de embriaguez, inconsciencia temporal o conductas que comprometan la seguridad propia o de terceros.</t>
  </si>
  <si>
    <t>El acceso y permanencia en la explotación exige el uso de casco protector y de los equipos de protección individual obligatorios según los riesgos identificados.</t>
  </si>
  <si>
    <t>Se realizan reconocimientos de las zonas de trabajo tras paradas prolongadas y reconocimientos diarios de bancos o zonas con riesgo de desprendimientos o caídas de piedras.</t>
  </si>
  <si>
    <t>Existen medidas para señalizar, cercar, controlar o evacuar zonas peligrosas, y el personal comunica los peligros detectados al responsable de los trabajos.</t>
  </si>
  <si>
    <t>Punto 2 de la I.T.C 07.1.01</t>
  </si>
  <si>
    <t>Toda persona que se incorpora a la explotación recibe formación e instrucción previa sobre normas generales de seguridad y normas específicas de su puesto de trabajo.</t>
  </si>
  <si>
    <t>Punto 3 de la I.T.C 07.1.01</t>
  </si>
  <si>
    <t>Punto 4 de la I.T.C 07.1.01</t>
  </si>
  <si>
    <t>Punto 5 de la I.T.C 07.1.01</t>
  </si>
  <si>
    <t>Punto 6 de la I.T.C 07.1.01</t>
  </si>
  <si>
    <t>Punto 6 y 7 de la I.T.C 07.1.01</t>
  </si>
  <si>
    <r>
      <rPr>
        <b/>
        <i/>
        <sz val="11"/>
        <color theme="1"/>
        <rFont val="Aptos"/>
        <family val="2"/>
      </rPr>
      <t xml:space="preserve">CHECK LIST DE AUTODIAGNÓSTICO SOBRE: </t>
    </r>
    <r>
      <rPr>
        <i/>
        <sz val="11"/>
        <color theme="1"/>
        <rFont val="Aptos"/>
        <family val="2"/>
      </rPr>
      <t xml:space="preserve">
DESARROLLO DE LAS LABORES</t>
    </r>
  </si>
  <si>
    <t>El diseño de la explotación determina las alturas de los bancos y las inclinaciones de los taludes finales y de trabajo, de forma que se minimicen los riesgos por desprendimientos o corrimientos de masas.</t>
  </si>
  <si>
    <t>Las alturas de banco y taludes cumplen los límites y condiciones establecidos según el método de arranque utilizado: explosivos, extracción de bloques, excavación mecánica/manual o explotación mixta.</t>
  </si>
  <si>
    <t>La explotación se realiza por niveles formando bancos cuando el espesor del material supera la altura máxima permitida, dejando bermas de seguridad adecuadas para evitar caídas de materiales sobre zonas de trabajo o pistas inferiores.</t>
  </si>
  <si>
    <t>Las plataformas de trabajo tienen amplitud suficiente para la maniobra segura de maquinaria, mantienen distancia mínima al borde del banco, presentan superficie regular, drenaje eficaz, limpieza adecuada e iluminación cuando existe actividad nocturna.</t>
  </si>
  <si>
    <t>Las pistas y accesos están diseñados, construidos, señalizados y mantenidos de forma que garanticen una circulación segura, considerando anchuras, pendientes, curvas, arcenes, drenaje, visibilidad, apartaderos y protección frente a caídas o desprendimientos.</t>
  </si>
  <si>
    <t>Las operaciones de desmonte están contempladas en el proyecto de explotación o en un proyecto específico cuando proceda, garantizando la estabilidad de frentes, drenajes, cunetas de guarda y bermas de seguridad frente a la explotación.</t>
  </si>
  <si>
    <t>Las labores de perforación se realizan conforme a un proyecto-tipo diseñado por la dirección facultativa, con equipos certificados, emplazados de forma estable, bloqueados o frenados, y con operadores conocedores del área de trabajo y del material a perforar.</t>
  </si>
  <si>
    <t>Las operaciones de extracción y corte de bloques se realizan conforme a proyecto-tipo, con equipos estables y certificados, control de presencia de personal, comprobación de fisuras y prohibición de permanencia de personal ajeno en zonas de riesgo.</t>
  </si>
  <si>
    <t>Se realizan inspecciones y saneos de los frentes de explotación después de paradas, lluvias, heladas, nevadas, desprendimientos importantes o voladuras, por personal competente y con medios adecuados.</t>
  </si>
  <si>
    <t>La explotación dispone de medidas de desagüe, drenaje, control del nivel freático, cunetas de guarda y evacuación de aguas en plazas y plataformas cuando el agua pueda afectar a la estabilidad de taludes o al método de explotación.</t>
  </si>
  <si>
    <t>El trabajo de maquinaria móvil, las operaciones de carga, transporte, vertido, aparcamiento y circulación se realizan conforme a procedimientos seguros, con regulación de tráfico, señalización, control de maniobras, prohibición de presencia en zonas de acción y medidas frente a vuelcos, atropellos o caída de materiales.</t>
  </si>
  <si>
    <t>Los operadores, conductores, vehículos y máquinas cumplen los requisitos de autorización, formación, revisión, mantenimiento, manuales de uso, registros, reparaciones seguras, remolque, transporte de equipos, circulación de personal, prevención del polvo y trabajos en proximidad de líneas eléctricas aéreas.</t>
  </si>
  <si>
    <t>Puntos 1.1 y 1.2 de la I.T.C 07.1.03</t>
  </si>
  <si>
    <t>Puntos 5.1, 5.2, 5.3, 5.4, 5.5, 6.1, 6.2 y 6.3 de la I.T.C 07.1.03</t>
  </si>
  <si>
    <t>Puntos 3.5, 4.1, 4.2, 4.3, 4.4, 4.5 y 4.6 de la I.T.C 07.1.03</t>
  </si>
  <si>
    <t>Puntos 3.4 de la I.T.C 07.1.03</t>
  </si>
  <si>
    <t>Puntos 3.3 de la I.T.C 07.1.03</t>
  </si>
  <si>
    <t>Puntos 3.2 de la I.T.C 07.1.03</t>
  </si>
  <si>
    <t>Puntos 3.1 de la I.T.C 07.1.03</t>
  </si>
  <si>
    <t>Puntos 2 de la I.T.C 07.1.03</t>
  </si>
  <si>
    <t>Puntos 1.5, 1.5.1, 1.5.2, 1.5.3 y 1.5.4 de la I.T.C 07.1.03</t>
  </si>
  <si>
    <t>Puntos 1.4 de la I.T.C 07.1.03</t>
  </si>
  <si>
    <t>Puntos 1.3 de la I.T.C 07.1.03</t>
  </si>
  <si>
    <t>Puntos 1.2.1, 1.2.2, 1.2.3 y 1.2.4 de la I.T.C 07.1.03</t>
  </si>
  <si>
    <r>
      <rPr>
        <b/>
        <i/>
        <sz val="11"/>
        <color theme="1"/>
        <rFont val="Aptos"/>
        <family val="2"/>
      </rPr>
      <t xml:space="preserve">CHECK LIST DE AUTODIAGNÓSTICO SOBRE: </t>
    </r>
    <r>
      <rPr>
        <i/>
        <sz val="11"/>
        <color theme="1"/>
        <rFont val="Aptos"/>
        <family val="2"/>
      </rPr>
      <t xml:space="preserve">
CONFORMIDAD MINERA</t>
    </r>
  </si>
  <si>
    <t>La empresa identifica qué productos, equipos o materiales de uso minero necesitan marcado CE, certificación, evaluación u homologación</t>
  </si>
  <si>
    <t>Se comprueba que los productos nuevos disponen de la documentación de conformidad exigible antes de su uso</t>
  </si>
  <si>
    <t>Cada producto suministrado cuenta con declaración de conformidad cuando corresponde</t>
  </si>
  <si>
    <t>La declaración de conformidad identifica correctamente el producto, fabricante, normas aplicadas, certificado y fecha</t>
  </si>
  <si>
    <t>La empresa conserva o puede disponer del expediente técnico y documentación de conformidad durante el plazo exigido</t>
  </si>
  <si>
    <t>Los productos que requieren examen, certificación u homologación han sido evaluados por laboratorio u organismo competente</t>
  </si>
  <si>
    <t>Los equipos se suministran con manual de instalación, uso y mantenimiento en castellano</t>
  </si>
  <si>
    <t>Se verifica que los productos son adecuados para el uso previsto en la explotación minera</t>
  </si>
  <si>
    <t>Se realizan comprobaciones iniciales tras la instalación o puesta en marcha de equipos de detección y medida</t>
  </si>
  <si>
    <t>Se realizan controles, comprobaciones o pruebas periódicas de los equipos cuya seguridad pueda verse afectada por el uso</t>
  </si>
  <si>
    <t>Los equipos de detección y medida se calibran periódicamente según instrucciones del fabricante o condiciones de certificación</t>
  </si>
  <si>
    <t>Las situaciones excepcionales de uso de equipos sin certificación o marcado ordinario cuentan con autorización, proyecto, medidas complementarias y control específico</t>
  </si>
  <si>
    <t>Un apoyo para el seguimiento y cumplimiento relativo a los aspectos sobre evaluación de la conformidad de productos para uso en minería, de acuerdo con la I.T.C 12.0.01. del Reglamento General de Normas Básicas de Seguridad Minera</t>
  </si>
  <si>
    <t>Puntos 1 y 3.1 de la I.T.C 12.0.01</t>
  </si>
  <si>
    <t>Puntos 3.1 y 3.2 de la I.T.C 12.0.01</t>
  </si>
  <si>
    <t>Punto 3.2 de la I.T.C 12.0.01</t>
  </si>
  <si>
    <t>Puntos 3.2 y 5.1 de la I.T.C 12.0.01</t>
  </si>
  <si>
    <t>Puntos 3.3 y 8 de la I.T.C 12.0.01</t>
  </si>
  <si>
    <t>Puntos 3.3.2 y 5 de la I.T.C 12.0.01</t>
  </si>
  <si>
    <t>Puntos 5.1 y 5.2 de la I.T.C 12.0.01</t>
  </si>
  <si>
    <t>Punto 6 de la I.T.C 12.0.01</t>
  </si>
  <si>
    <t>Puntos 7.1 y 7.2 de la I.T.C 12.0.01</t>
  </si>
  <si>
    <t>ITC 02.0.02, apdos. 1, 2 y 3; RD 665/1997, arts. 2 y 3</t>
  </si>
  <si>
    <t>ITC 02.0.02, apdo. 3; RD 665/1997, arts. 3 y 7</t>
  </si>
  <si>
    <t>ITC 02.0.02, apdos. 3.3, 3.4 y 3.5; RD 665/1997, art. 3</t>
  </si>
  <si>
    <t>ITC 02.0.02, apdos. 3.3 y 3.6; Anexo I</t>
  </si>
  <si>
    <t>ITC 02.0.02, apdo. 4; RD 665/1997, arts. 3 y 5</t>
  </si>
  <si>
    <t>RD 665/1997, art. 4; ITC 02.0.02, apdo. 5</t>
  </si>
  <si>
    <t>ITC 02.0.02, apdo. 5; RD 665/1997, art. 5</t>
  </si>
  <si>
    <t>RD 665/1997, art. 5; ITC 02.0.02, apdo. 5</t>
  </si>
  <si>
    <t>RD 665/1997, art. 6; ITC 02.0.02, apdo. 5</t>
  </si>
  <si>
    <t>ITC 02.0.02, apdo. 5; RD 665/1997, arts. 5 y 6</t>
  </si>
  <si>
    <t>ITC 02.0.02, apdo. 6; RD 665/1997, art. 7</t>
  </si>
  <si>
    <t>ITC 02.0.02, apdos. 7, 8, 9 y 10; RD 665/1997, arts. 8, 9, 10 y 11</t>
  </si>
  <si>
    <t>La empresa ha identificado las actividades, puestos, equipos, procesos o instalaciones en los que las personas trabajadoras estén o puedan estar expuestas a radiaciones ópticas artificiales.</t>
  </si>
  <si>
    <t>La identificación de fuentes contempla radiación ultravioleta, visible, infrarroja y láser, incluyendo exposiciones funcionales y exposiciones no deliberadas.</t>
  </si>
  <si>
    <t>La empresa ha evaluado o estimado los niveles de exposición a radiaciones ópticas artificiales, teniendo en cuenta nivel, longitud de onda, duración de la exposición y condiciones reales de trabajo.</t>
  </si>
  <si>
    <t>La evaluación se ha realizado mediante medición, cálculo, estimación directa o datos del fabricante, aplicando criterios técnicos adecuados y, cuando procede, por personal cualificado en higiene industrial.</t>
  </si>
  <si>
    <t>Los resultados de la evaluación, estimación o medición se comparan con los valores límite de exposición aplicables a radiaciones ópticas incoherentes o radiaciones láser.</t>
  </si>
  <si>
    <t>Cuando existe posibilidad de superar los valores límite, la empresa dispone de un plan de acción integrado en la planificación preventiva con medidas técnicas y/u organizativas.</t>
  </si>
  <si>
    <t>RD 486/2010, arts. 1, 3 y 6</t>
  </si>
  <si>
    <t>RD 486/2010, arts. 2, 3 y 6</t>
  </si>
  <si>
    <t>RD 486/2010, art. 6</t>
  </si>
  <si>
    <t>RD 486/2010, art. 6; Guía Técnica</t>
  </si>
  <si>
    <t>RD 486/2010, arts. 5 y 6; anexos I y II</t>
  </si>
  <si>
    <t>RD 486/2010, art. 4</t>
  </si>
  <si>
    <t>RD 486/2010, art. 4.3</t>
  </si>
  <si>
    <t>RD 486/2010, arts. 4 y 6; Guía Técnica</t>
  </si>
  <si>
    <t>RD 486/2010, arts. 4 y 6</t>
  </si>
  <si>
    <t>RD 486/2010, art. 8</t>
  </si>
  <si>
    <t>RD 486/2010, arts. 7 y 10</t>
  </si>
  <si>
    <t>La empresa aplica medidas para eliminar o reducir la exposición al nivel más bajo posible, como métodos de trabajo alternativos, elección de equipos de menor emisión, cerramientos, pantallas, blindajes, barreras, enclavamientos o limitación del tiempo de exposición.</t>
  </si>
  <si>
    <t>Los lugares de trabajo en los que puedan superarse los valores límite están señalizados, identificados y con acceso limitado cuando el riesgo lo justifica.</t>
  </si>
  <si>
    <t>Los equipos láser están clasificados, señalizados y utilizados conforme a las instrucciones del fabricante.</t>
  </si>
  <si>
    <t>La empresa ha considerado factores específicos como exposición a múltiples fuentes, superficies reflectantes, efectos indirectos, sustancias fotosensibilizantes y personas trabajadoras especialmente sensibles.</t>
  </si>
  <si>
    <t>Las personas trabajadoras expuestas reciben información y formación sobre riesgos, valores límite, resultados de la evaluación, medidas preventivas, prácticas de trabajo seguras, detección de efectos nocivos y uso correcto de EPI.</t>
  </si>
  <si>
    <t>La empresa garantiza una vigilancia de la salud adecuada y revisa la evaluación y las medidas preventivas cuando se detectan sobreexposiciones, daños a la salud o efectos nocivos relacionados con radiaciones ópticas artificiales.</t>
  </si>
  <si>
    <r>
      <rPr>
        <b/>
        <i/>
        <sz val="11"/>
        <color theme="1"/>
        <rFont val="Aptos"/>
        <family val="2"/>
      </rPr>
      <t xml:space="preserve">CHECK LIST DE AUTODIAGNÓSTICO SOBRE: </t>
    </r>
    <r>
      <rPr>
        <i/>
        <sz val="11"/>
        <color theme="1"/>
        <rFont val="Aptos"/>
        <family val="2"/>
      </rPr>
      <t xml:space="preserve">
RADIACIONES ÓPTICAS ARTIFICIALES</t>
    </r>
  </si>
  <si>
    <t>Un apoyo para el seguimiento y cumplimiento en materia de exposición laboral a radiaciones ópticas artificiales según el RD 486/2010.</t>
  </si>
  <si>
    <t>Bloque 1: Gestión Organizativa, Documental y Minera</t>
  </si>
  <si>
    <t>Bloque 2: Entorno y Equipos de Trabajo</t>
  </si>
  <si>
    <t>Bloque 3: Riesgos Higiénicos y Ambientales</t>
  </si>
  <si>
    <t>Bloque 4: Riesgos Operativos y de Seguridad Específicos</t>
  </si>
  <si>
    <t>Check list relacionado</t>
  </si>
  <si>
    <t>PRL General: ¿Desea realizar una revisión general del sistema de gestión y la política de prevención de riesgos de la empresa?</t>
  </si>
  <si>
    <t>Desarrollo de las Labores: ¿Necesita evaluar los procedimientos operativos, instrucciones de trabajo y la ejecución de las tareas diarias en la explotación o planta?</t>
  </si>
  <si>
    <t>Dirección Facultativa (explotaciones o establecimientos mienros): ¿Requiere revisar las funciones, nombramientos y responsabilidades de la Dirección Facultativa conforme a la normativa reguladora?</t>
  </si>
  <si>
    <t>Documento sobre Seguridad y Salud - DSS - (en explotaciones o establecimientos mineros): ¿Necesita evaluar la adecuación, actualización y contenido del Documento sobre Seguridad y Salud (exigido por el Reglamento General de Normas Básicas de Seguridad Minera)?</t>
  </si>
  <si>
    <t>Coordinación de Actividades Empresariales (CAE): ¿Operan en sus instalaciones empresas externas, contratas, subcontratas o transportistas autónomos que requieran coordinar sus riesgos?</t>
  </si>
  <si>
    <t>Seguridad del Personal: ¿Desea revisar las condiciones generales de seguridad del personal, incluyendo formación preventiva obligatoria e información de riesgos?</t>
  </si>
  <si>
    <t>Conformidad Minera: ¿Necesita verificar el cumplimiento de los requisitos legales específicos de la autoridad minera y las Instrucciones Técnicas Complementarias (ITC)?</t>
  </si>
  <si>
    <t>Lugares de Trabajo: ¿Desea evaluar las condiciones de seguridad de los espacios de trabajo (frentes de cantera, pistas de transporte, talleres, oficinas, acopios)?</t>
  </si>
  <si>
    <t>Equipos de Trabajo: ¿Utiliza maquinaria móvil (dúmperes, palas, retroexcavadoras) o plantas fijas (machaqueo, clasificación, cintas transportadoras) que requieran revisar sus sistemas de protección y mantenimiento?</t>
  </si>
  <si>
    <t>Equipos de Protección Individual (EPI): ¿Los puestos de trabajo requieren el uso de EPIs específicos (casco, botas de seguridad, protección auditiva, mascarillas, etc.) y desea evaluar su gestión y uso?</t>
  </si>
  <si>
    <t>Polvo y Sílice Cristalina Respirable (SCR): ¿Existe generación de polvo en las tareas de perforación, voladura, machaqueo, carga o ensacado, y necesita evaluar el riesgo por Sílice Cristalina?</t>
  </si>
  <si>
    <t>Agentes Cancerígenos o Mutágenos: ¿Hay puestos de trabajo con exposición potencial a agentes catalogados como cancerígenos (como el propio polvo de sílice cristalina o humos de motores diésel en espacios cerrados)?</t>
  </si>
  <si>
    <t>Ruido: ¿Desea evaluar si los niveles de ruido ambiental (provocados por la molienda, el tamizado o la maquinaria) se mantienen dentro de los límites legales permitidos?</t>
  </si>
  <si>
    <t>Vibraciones: ¿Los trabajadores operan de forma habitual maquinaria pesada, vehículos de transporte en pistas o herramientas manuales (martillos neumáticos/perforadores) con altos niveles de vibración?</t>
  </si>
  <si>
    <t>Sustancias Químicas: ¿Se manipulan o almacenan productos químicos peligrosos como aceites hidráulicos, combustibles, grasas, desencofrantes o reactivos de plantas de tratamiento?</t>
  </si>
  <si>
    <t>Radiaciones Ópticas: ¿Se realizan trabajos al aire libre con exposición prolongada a la radiación solar o tareas de soldadura en los talleres de mantenimiento?</t>
  </si>
  <si>
    <t>Altura: ¿Se realizan trabajos en los que exista riesgo de caída a distinto nivel (mantenimiento en la parte alta de plantas, silos, tolvas, transportadores o trabajos en bordes de bancos)?</t>
  </si>
  <si>
    <t>Electricidad: ¿Existe contacto o manipulación de instalaciones eléctricas de alta o baja tensión, líneas aéreas en la cantera o cuadros eléctricos de planta y talleres?</t>
  </si>
  <si>
    <t>Explosivos y ATEX: ¿Existen zonas con riesgo de atmósferas explosivas (depósitos de combustible, almacenamiento de gases, polvo inflamable)?</t>
  </si>
  <si>
    <t>Manipulación de Cargas: ¿Los trabajadores realizan de forma habitual levantamiento, transporte o movimiento manual de cargas (sacos, herramientas pesadas, repuestos, piezas de piedra)?</t>
  </si>
  <si>
    <t>Pantallas de Visualización de Datos (PVD): ¿Existen puestos que utilicen pantallas de ordenador de forma continuada (personal de báscula, administración o control automatizado de la planta)?</t>
  </si>
  <si>
    <t>Pregunta</t>
  </si>
  <si>
    <t>Se integra la perspectiva de género en el plan de prevención, evaluación de riesgos, planificación preventiva, formación, vigilancia de la salud, consulta y participación.</t>
  </si>
  <si>
    <t>Actualización de la Ley de PRL</t>
  </si>
  <si>
    <t>Se revisa si las condiciones de los lugares de trabajo —espacios, accesos, iluminación, servicios higiénicos, vestuarios, zonas de descanso, emergencias y organización de espacios— responden adecuadamente a las necesidades de mujeres y hombres, evitando desigualdades o barreras de uso.</t>
  </si>
  <si>
    <t>Se tiene en cuenta la diversidad antropométrica, fuerza, alcance, postura, mandos, visibilidad, altura de trabajo y facilidad de uso para mujeres y hombres en la selección, adaptación y utilización segura de equipos de trabajo.</t>
  </si>
  <si>
    <t>Se selecciona y entrega EPI adecuados a la diversidad corporal de mujeres y hombres, verificando tallas, ajuste, compatibilidad, comodidad, eficacia protectora y ausencia de interferencias con la tarea.</t>
  </si>
  <si>
    <t>Se analiza la exposición a ruido considerando las tareas realmente realizadas por mujeres y hombres, posibles diferencias por puesto, turno, permanencia en zonas ruidosas, uso efectivo de protectores auditivos y resultados de vigilancia de la salud desagregados por sexo.</t>
  </si>
  <si>
    <t>Se evalúa la exposición a vibraciones considerando las tareas efectivamente realizadas por mujeres y hombres, duración real de uso de equipos, posturas adoptadas y características físicas por sexo.</t>
  </si>
  <si>
    <t>Se evalúa la exposición a agentes químicos con perspectiva de género, considerando tareas reales, posibles diferencias de exposición, embarazo, lactancia, salud reproductiva, sustancias sensibilizantes o tóxicas para la reproducción.</t>
  </si>
  <si>
    <t>Se incorpora la perspectiva de género en la gestión de agentes cancerígenos, mutágenos o reprotóxicos, prestando especial atención a la salud reproductiva, embarazo, lactancia, tareas reales, exposición diferencial, registro de personas expuestas y vigilancia de la salud.</t>
  </si>
  <si>
    <t>Se evalúa la manipulación manual de cargas teniendo en cuenta la diversidad de características físicas de la plantilla, diferencias antropométricas, tareas repetitivas, cargas acumuladas, posturas forzadas, embarazo, lactancia y adaptación de medidas preventivas para mujeres y hombres.</t>
  </si>
  <si>
    <t>Se adapta los puestos con PVD considerando la diversidad antropométrica, necesidades ergonómicas, embarazo, lactancia y posibles diferencias en molestias visuales, musculoesqueléticas o psicosociales.</t>
  </si>
  <si>
    <t>Se integra la perspectiva de género en la gestión de atmósferas explosivas, considerando las condiciones reales de trabajo de mujeres y hombres.</t>
  </si>
  <si>
    <t>Se considera la perspectiva de género en la asignación de tareas en trabajos eléctricos, considerando las condiciones de mujeres y hombres.</t>
  </si>
  <si>
    <t>Se tiene en cuenta la diversidad corporal y las necesidades de ajuste de arneses, sistemas anticaídas, cascos, calzado y otros EPI, así como la formación, autorización, rescate y participación de mujeres y hombres en trabajos en altura.</t>
  </si>
  <si>
    <t>La dirección facultativa contempla la perspectiva de género en la organización de la seguridad, instrucciones, vigilancia de tajos, formación, comunicación de riesgos, control de accesos, EPI y seguimiento de condiciones reales de trabajo de mujeres y hombres.</t>
  </si>
  <si>
    <t>El Documento sobre Seguridad y Salud integra la perspectiva de género en todo su ámbito teniendo en cuenta las mujeres y hombres.</t>
  </si>
  <si>
    <t>Se evalúa la exposición a polvo y sílice considerando las tareas reales de mujeres y hombres, diferencias por puesto, limpieza, mantenimiento, permanencia en zonas de exposición, EPI respiratorios adecuados y vigilancia de la salud desagregada por sexo.</t>
  </si>
  <si>
    <t>Se verifica que las empresas subcontratadas incorporan la perspectiva de género en su gestión en la seguridad y salud.</t>
  </si>
  <si>
    <t>Se integra la perspectiva de género en la gestión de la seguridad del personal, teniendo en cuenta las condiciones de mujeres y hombres.</t>
  </si>
  <si>
    <t>Un apoyo para el seguimiento y cumplimiento relativo a los aspectos sobre desarrollo de las labores, de acuerdo con la I.T.C 07.1.03. del Reglamento General de Normas Básicas de Seguridad Minera</t>
  </si>
  <si>
    <t>Se ha integrado la perspectiva de género en la organización y desarrollo explotaciones, considerando las tareas realmente realizadas por mujeres y hombres, así como posibles diferencias de exposición, formación, autorización, comunicación de riesgos, adecuación de EPI, vigilancia de la salud y participación en la planificación preventiva.</t>
  </si>
  <si>
    <t>Se comprueba que los equipos, productos, máquinas, EPI o sistemas sujetos a conformidad son adecuados para mujeres y hombres, considerando tallas, ajuste, ergonomía, condiciones reales de uso y ausencia de sesgos en la selección o adquisición</t>
  </si>
  <si>
    <t>a empresa evalúa y gestiona la exposición a radiaciones ópticas artificiales con perspectiva de género, considerando diferencias de exposición entre mujeres y hombres, personas especialmente sensibles, embarazo, lactancia, sustancias fotosensibilizantes, EPI adecuados y vigilancia de la salud.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</si>
</sst>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color theme="1"/>
      <name val="Aptos"/>
      <family val="2"/>
    </font>
    <font>
      <sz val="11"/>
      <color rgb="FFA31712"/>
      <name val="Aptos"/>
      <family val="2"/>
    </font>
    <font>
      <b/>
      <sz val="11"/>
      <color theme="1"/>
      <name val="Aptos"/>
      <family val="2"/>
    </font>
    <font>
      <i/>
      <sz val="11"/>
      <color theme="1"/>
      <name val="Aptos"/>
      <family val="2"/>
    </font>
    <font>
      <b/>
      <sz val="16"/>
      <color rgb="FF92B201"/>
      <name val="Aptos"/>
      <family val="2"/>
    </font>
    <font>
      <b/>
      <sz val="12"/>
      <name val="Aptos"/>
      <family val="2"/>
    </font>
    <font>
      <b/>
      <sz val="11"/>
      <color rgb="FFFFFFFF"/>
      <name val="Aptos"/>
      <family val="2"/>
    </font>
    <font>
      <sz val="11"/>
      <color rgb="FF000000"/>
      <name val="Aptos"/>
      <family val="2"/>
    </font>
    <font>
      <b/>
      <i/>
      <sz val="11"/>
      <color theme="1"/>
      <name val="Aptos"/>
      <family val="2"/>
    </font>
    <font>
      <sz val="11"/>
      <color theme="1"/>
      <name val="Aptos"/>
    </font>
    <font>
      <sz val="11"/>
      <color rgb="FFA31712"/>
      <name val="Aptos"/>
    </font>
    <font>
      <i/>
      <sz val="11"/>
      <color theme="1"/>
      <name val="Aptos"/>
    </font>
    <font>
      <b/>
      <sz val="11"/>
      <color theme="1"/>
      <name val="Aptos"/>
    </font>
    <font>
      <b/>
      <sz val="12"/>
      <name val="Aptos"/>
    </font>
    <font>
      <sz val="11"/>
      <color rgb="FF000000"/>
      <name val="Aptos"/>
    </font>
    <font>
      <b/>
      <sz val="11"/>
      <color rgb="FFFFFFFF"/>
      <name val="Aptos"/>
    </font>
  </fonts>
  <fills count="11">
    <fill>
      <patternFill patternType="none"/>
    </fill>
    <fill>
      <patternFill patternType="gray125"/>
    </fill>
    <fill>
      <patternFill patternType="solid">
        <fgColor theme="0"/>
        <bgColor indexed="64"/>
      </patternFill>
    </fill>
    <fill>
      <patternFill patternType="solid">
        <fgColor rgb="FF92B201"/>
        <bgColor indexed="64"/>
      </patternFill>
    </fill>
    <fill>
      <patternFill patternType="solid">
        <fgColor rgb="FFF7A525"/>
        <bgColor indexed="64"/>
      </patternFill>
    </fill>
    <fill>
      <patternFill patternType="solid">
        <fgColor rgb="FFFFFF99"/>
        <bgColor indexed="64"/>
      </patternFill>
    </fill>
    <fill>
      <patternFill patternType="solid">
        <fgColor rgb="FFF6C5AC"/>
        <bgColor indexed="64"/>
      </patternFill>
    </fill>
    <fill>
      <patternFill patternType="solid">
        <fgColor rgb="FFFF3300"/>
        <bgColor indexed="64"/>
      </patternFill>
    </fill>
    <fill>
      <patternFill patternType="solid">
        <fgColor rgb="FF8DD873"/>
        <bgColor indexed="64"/>
      </patternFill>
    </fill>
    <fill>
      <patternFill patternType="solid">
        <fgColor rgb="FFD9F2D0"/>
        <bgColor indexed="64"/>
      </patternFill>
    </fill>
    <fill>
      <patternFill patternType="solid">
        <fgColor rgb="FFFFFFFF"/>
        <bgColor rgb="FF000000"/>
      </patternFill>
    </fill>
  </fills>
  <borders count="11">
    <border>
      <left/>
      <right/>
      <top/>
      <bottom/>
      <diagonal/>
    </border>
    <border>
      <left/>
      <right/>
      <top/>
      <bottom style="medium">
        <color rgb="FFF7A525"/>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theme="0" tint="-0.499984740745262"/>
      </left>
      <right style="thin">
        <color theme="0" tint="-0.499984740745262"/>
      </right>
      <top style="thin">
        <color theme="1" tint="0.14996795556505021"/>
      </top>
      <bottom style="thin">
        <color theme="0" tint="-0.499984740745262"/>
      </bottom>
      <diagonal/>
    </border>
    <border>
      <left style="medium">
        <color rgb="FF808080"/>
      </left>
      <right style="medium">
        <color rgb="FF808080"/>
      </right>
      <top style="medium">
        <color rgb="FF808080"/>
      </top>
      <bottom style="medium">
        <color rgb="FF808080"/>
      </bottom>
      <diagonal/>
    </border>
    <border>
      <left/>
      <right style="medium">
        <color rgb="FF808080"/>
      </right>
      <top style="medium">
        <color rgb="FF808080"/>
      </top>
      <bottom style="medium">
        <color rgb="FF808080"/>
      </bottom>
      <diagonal/>
    </border>
    <border>
      <left style="medium">
        <color rgb="FF808080"/>
      </left>
      <right style="medium">
        <color rgb="FF808080"/>
      </right>
      <top/>
      <bottom style="medium">
        <color rgb="FF808080"/>
      </bottom>
      <diagonal/>
    </border>
    <border>
      <left/>
      <right style="medium">
        <color rgb="FF808080"/>
      </right>
      <top/>
      <bottom style="medium">
        <color rgb="FF808080"/>
      </bottom>
      <diagonal/>
    </border>
    <border>
      <left/>
      <right/>
      <top style="medium">
        <color rgb="FFF7A525"/>
      </top>
      <bottom/>
      <diagonal/>
    </border>
    <border>
      <left/>
      <right/>
      <top/>
      <bottom style="thick">
        <color rgb="FFF7A525"/>
      </bottom>
      <diagonal/>
    </border>
  </borders>
  <cellStyleXfs count="1">
    <xf numFmtId="0" fontId="0" fillId="0" borderId="0"/>
  </cellStyleXfs>
  <cellXfs count="106">
    <xf numFmtId="0" fontId="0" fillId="0" borderId="0" xfId="0"/>
    <xf numFmtId="0" fontId="1" fillId="2" borderId="0" xfId="0" applyFont="1" applyFill="1"/>
    <xf numFmtId="0" fontId="2" fillId="2" borderId="0" xfId="0" applyFont="1" applyFill="1"/>
    <xf numFmtId="0" fontId="3" fillId="2" borderId="0" xfId="0" applyFont="1" applyFill="1"/>
    <xf numFmtId="0" fontId="3" fillId="2" borderId="0" xfId="0" applyFont="1" applyFill="1" applyAlignment="1">
      <alignment wrapText="1"/>
    </xf>
    <xf numFmtId="0" fontId="1" fillId="2" borderId="0" xfId="0" applyFont="1" applyFill="1" applyAlignment="1">
      <alignment horizontal="center"/>
    </xf>
    <xf numFmtId="0" fontId="5" fillId="2" borderId="0" xfId="0" applyFont="1" applyFill="1"/>
    <xf numFmtId="0" fontId="1" fillId="2" borderId="1" xfId="0" applyFont="1" applyFill="1" applyBorder="1"/>
    <xf numFmtId="0" fontId="3" fillId="2" borderId="0" xfId="0" applyFont="1" applyFill="1" applyAlignment="1">
      <alignment horizontal="center" wrapText="1"/>
    </xf>
    <xf numFmtId="0" fontId="3" fillId="0" borderId="0" xfId="0" applyFont="1" applyAlignment="1">
      <alignment horizontal="center" wrapText="1"/>
    </xf>
    <xf numFmtId="0" fontId="3" fillId="2" borderId="0" xfId="0" applyFont="1" applyFill="1" applyAlignment="1">
      <alignment horizontal="center"/>
    </xf>
    <xf numFmtId="0" fontId="3" fillId="2" borderId="0" xfId="0" applyFont="1" applyFill="1" applyAlignment="1">
      <alignment horizontal="center" vertical="center" wrapText="1"/>
      <extLst>
        <ext xmlns:xfpb="http://schemas.microsoft.com/office/spreadsheetml/2022/featurepropertybag" uri="{C7286773-470A-42A8-94C5-96B5CB345126}">
          <xfpb:xfComplement i="0"/>
        </ext>
      </extLst>
    </xf>
    <xf numFmtId="0" fontId="6" fillId="3" borderId="0" xfId="0" applyFont="1" applyFill="1" applyAlignment="1">
      <alignment horizontal="center"/>
    </xf>
    <xf numFmtId="0" fontId="1" fillId="2" borderId="0" xfId="0" applyFont="1" applyFill="1" applyAlignment="1">
      <alignment wrapText="1"/>
    </xf>
    <xf numFmtId="0" fontId="7" fillId="4" borderId="5"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8" fillId="8" borderId="7" xfId="0" applyFont="1" applyFill="1" applyBorder="1" applyAlignment="1">
      <alignment horizontal="center" vertical="center" wrapText="1"/>
    </xf>
    <xf numFmtId="0" fontId="8" fillId="8" borderId="8" xfId="0" applyFont="1" applyFill="1" applyBorder="1" applyAlignment="1">
      <alignment horizontal="center" vertical="center" wrapText="1"/>
    </xf>
    <xf numFmtId="0" fontId="8" fillId="9" borderId="7" xfId="0" applyFont="1" applyFill="1" applyBorder="1" applyAlignment="1">
      <alignment horizontal="center" vertical="center" wrapText="1"/>
    </xf>
    <xf numFmtId="0" fontId="8" fillId="9" borderId="8" xfId="0" applyFont="1" applyFill="1" applyBorder="1" applyAlignment="1">
      <alignment horizontal="center" vertical="center" wrapText="1"/>
    </xf>
    <xf numFmtId="0" fontId="8" fillId="5" borderId="7"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6" borderId="7"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8" fillId="7" borderId="7" xfId="0" applyFont="1" applyFill="1" applyBorder="1" applyAlignment="1">
      <alignment horizontal="center" vertical="center" wrapText="1"/>
    </xf>
    <xf numFmtId="0" fontId="8" fillId="7" borderId="8" xfId="0" applyFont="1" applyFill="1" applyBorder="1" applyAlignment="1">
      <alignment horizontal="center" vertical="center" wrapText="1"/>
    </xf>
    <xf numFmtId="0" fontId="4" fillId="0" borderId="1" xfId="0" applyFont="1" applyBorder="1" applyAlignment="1">
      <alignment horizontal="justify" vertical="center" wrapText="1"/>
    </xf>
    <xf numFmtId="0" fontId="1" fillId="10" borderId="0" xfId="0" applyFont="1" applyFill="1" applyAlignment="1">
      <alignment wrapText="1"/>
    </xf>
    <xf numFmtId="0" fontId="3" fillId="0" borderId="0" xfId="0" applyFont="1" applyAlignment="1">
      <alignment wrapText="1"/>
    </xf>
    <xf numFmtId="0" fontId="1" fillId="2" borderId="2" xfId="0" applyFont="1" applyFill="1" applyBorder="1"/>
    <xf numFmtId="0" fontId="1" fillId="2" borderId="2" xfId="0" applyFont="1" applyFill="1" applyBorder="1" applyAlignment="1">
      <alignment horizontal="center"/>
    </xf>
    <xf numFmtId="0" fontId="6" fillId="3" borderId="4" xfId="0" applyFont="1" applyFill="1" applyBorder="1" applyAlignment="1">
      <alignment horizontal="center"/>
    </xf>
    <xf numFmtId="0" fontId="1" fillId="2" borderId="3" xfId="0" applyFont="1" applyFill="1" applyBorder="1" applyAlignment="1">
      <alignment horizontal="center"/>
    </xf>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vertical="center" wrapText="1"/>
    </xf>
    <xf numFmtId="0" fontId="3" fillId="0" borderId="0" xfId="0" applyFont="1" applyAlignment="1">
      <alignment vertical="center" wrapText="1"/>
    </xf>
    <xf numFmtId="0" fontId="8" fillId="0" borderId="0" xfId="0" applyFont="1"/>
    <xf numFmtId="0" fontId="10" fillId="2" borderId="0" xfId="0" applyFont="1" applyFill="1"/>
    <xf numFmtId="0" fontId="11" fillId="2" borderId="0" xfId="0" applyFont="1" applyFill="1"/>
    <xf numFmtId="0" fontId="10" fillId="2" borderId="0" xfId="0" applyFont="1" applyFill="1" applyAlignment="1">
      <alignment horizontal="center"/>
    </xf>
    <xf numFmtId="0" fontId="10" fillId="2" borderId="1" xfId="0" applyFont="1" applyFill="1" applyBorder="1"/>
    <xf numFmtId="0" fontId="12" fillId="0" borderId="1" xfId="0" applyFont="1" applyBorder="1" applyAlignment="1">
      <alignment horizontal="justify" vertical="center" wrapText="1"/>
    </xf>
    <xf numFmtId="0" fontId="14" fillId="3" borderId="0" xfId="0" applyFont="1" applyFill="1" applyAlignment="1">
      <alignment horizontal="center"/>
    </xf>
    <xf numFmtId="0" fontId="13" fillId="2" borderId="0" xfId="0" applyFont="1" applyFill="1" applyAlignment="1">
      <alignment wrapText="1"/>
    </xf>
    <xf numFmtId="0" fontId="13" fillId="0" borderId="0" xfId="0" applyFont="1" applyAlignment="1">
      <alignment vertical="center" wrapText="1"/>
    </xf>
    <xf numFmtId="0" fontId="13" fillId="2" borderId="0" xfId="0" applyFont="1" applyFill="1" applyAlignment="1">
      <alignment horizontal="center" wrapText="1"/>
    </xf>
    <xf numFmtId="0" fontId="10" fillId="2" borderId="0" xfId="0" applyFont="1" applyFill="1" applyAlignment="1">
      <alignment horizontal="center" wrapText="1"/>
    </xf>
    <xf numFmtId="0" fontId="13" fillId="2" borderId="0" xfId="0" applyFont="1" applyFill="1" applyAlignment="1">
      <alignment horizontal="center" vertical="center" wrapText="1"/>
      <extLst>
        <ext xmlns:xfpb="http://schemas.microsoft.com/office/spreadsheetml/2022/featurepropertybag" uri="{C7286773-470A-42A8-94C5-96B5CB345126}">
          <xfpb:xfComplement i="0"/>
        </ext>
      </extLst>
    </xf>
    <xf numFmtId="0" fontId="13" fillId="2" borderId="0" xfId="0" applyFont="1" applyFill="1" applyAlignment="1">
      <alignment horizontal="center"/>
    </xf>
    <xf numFmtId="0" fontId="14" fillId="3" borderId="4" xfId="0" applyFont="1" applyFill="1" applyBorder="1" applyAlignment="1">
      <alignment horizontal="center"/>
    </xf>
    <xf numFmtId="0" fontId="10" fillId="2" borderId="3" xfId="0" applyFont="1" applyFill="1" applyBorder="1" applyAlignment="1">
      <alignment horizontal="center"/>
    </xf>
    <xf numFmtId="0" fontId="13" fillId="2" borderId="0" xfId="0" applyFont="1" applyFill="1"/>
    <xf numFmtId="0" fontId="16" fillId="4" borderId="5" xfId="0" applyFont="1" applyFill="1" applyBorder="1" applyAlignment="1">
      <alignment horizontal="center" vertical="center" wrapText="1"/>
    </xf>
    <xf numFmtId="0" fontId="16" fillId="4" borderId="6" xfId="0" applyFont="1" applyFill="1" applyBorder="1" applyAlignment="1">
      <alignment horizontal="center" vertical="center" wrapText="1"/>
    </xf>
    <xf numFmtId="0" fontId="15" fillId="8" borderId="7" xfId="0" applyFont="1" applyFill="1" applyBorder="1" applyAlignment="1">
      <alignment horizontal="center" vertical="center" wrapText="1"/>
    </xf>
    <xf numFmtId="0" fontId="15" fillId="8" borderId="8" xfId="0" applyFont="1" applyFill="1" applyBorder="1" applyAlignment="1">
      <alignment horizontal="center" vertical="center" wrapText="1"/>
    </xf>
    <xf numFmtId="0" fontId="15" fillId="9" borderId="7" xfId="0" applyFont="1" applyFill="1" applyBorder="1" applyAlignment="1">
      <alignment horizontal="center" vertical="center" wrapText="1"/>
    </xf>
    <xf numFmtId="0" fontId="15" fillId="9" borderId="8" xfId="0" applyFont="1" applyFill="1" applyBorder="1" applyAlignment="1">
      <alignment horizontal="center" vertical="center" wrapText="1"/>
    </xf>
    <xf numFmtId="0" fontId="15" fillId="5" borderId="7" xfId="0" applyFont="1" applyFill="1" applyBorder="1" applyAlignment="1">
      <alignment horizontal="center" vertical="center" wrapText="1"/>
    </xf>
    <xf numFmtId="0" fontId="15" fillId="5" borderId="8" xfId="0" applyFont="1" applyFill="1" applyBorder="1" applyAlignment="1">
      <alignment horizontal="center" vertical="center" wrapText="1"/>
    </xf>
    <xf numFmtId="0" fontId="15" fillId="6" borderId="7" xfId="0" applyFont="1" applyFill="1" applyBorder="1" applyAlignment="1">
      <alignment horizontal="center" vertical="center" wrapText="1"/>
    </xf>
    <xf numFmtId="0" fontId="15" fillId="6" borderId="8" xfId="0" applyFont="1" applyFill="1" applyBorder="1" applyAlignment="1">
      <alignment horizontal="center" vertical="center" wrapText="1"/>
    </xf>
    <xf numFmtId="0" fontId="15" fillId="7" borderId="7" xfId="0" applyFont="1" applyFill="1" applyBorder="1" applyAlignment="1">
      <alignment horizontal="center" vertical="center" wrapText="1"/>
    </xf>
    <xf numFmtId="0" fontId="15" fillId="7" borderId="8" xfId="0" applyFont="1" applyFill="1" applyBorder="1" applyAlignment="1">
      <alignment horizontal="center" vertical="center" wrapText="1"/>
    </xf>
    <xf numFmtId="0" fontId="10" fillId="2" borderId="2" xfId="0" applyFont="1" applyFill="1" applyBorder="1"/>
    <xf numFmtId="0" fontId="10" fillId="2" borderId="2" xfId="0" applyFont="1" applyFill="1" applyBorder="1" applyAlignment="1">
      <alignment horizontal="center"/>
    </xf>
    <xf numFmtId="0" fontId="15" fillId="0" borderId="0" xfId="0" applyFont="1"/>
    <xf numFmtId="0" fontId="10" fillId="2" borderId="0" xfId="0" applyFont="1" applyFill="1" applyAlignment="1">
      <alignment wrapText="1"/>
    </xf>
    <xf numFmtId="0" fontId="1" fillId="10" borderId="0" xfId="0" applyFont="1" applyFill="1" applyAlignment="1">
      <alignment horizontal="center" vertical="center" wrapText="1"/>
    </xf>
    <xf numFmtId="0" fontId="0" fillId="0" borderId="0" xfId="0" applyAlignment="1">
      <alignment horizontal="center" vertical="center"/>
    </xf>
    <xf numFmtId="0" fontId="6" fillId="3" borderId="0" xfId="0" applyFont="1" applyFill="1" applyAlignment="1">
      <alignment horizontal="center" vertical="center" wrapText="1"/>
    </xf>
    <xf numFmtId="0" fontId="0" fillId="2" borderId="0" xfId="0" applyFill="1"/>
    <xf numFmtId="0" fontId="12" fillId="0" borderId="0" xfId="0" applyFont="1" applyAlignment="1">
      <alignment horizontal="justify" vertical="center" wrapText="1"/>
    </xf>
    <xf numFmtId="0" fontId="1" fillId="2" borderId="0" xfId="0" applyFont="1" applyFill="1" applyAlignment="1">
      <alignment horizontal="left" wrapText="1"/>
    </xf>
    <xf numFmtId="0" fontId="0" fillId="2" borderId="10" xfId="0" applyFill="1" applyBorder="1"/>
    <xf numFmtId="0" fontId="6" fillId="3" borderId="0" xfId="0" applyFont="1" applyFill="1" applyAlignment="1">
      <alignment horizontal="center" vertical="center"/>
    </xf>
    <xf numFmtId="0" fontId="3" fillId="2" borderId="0" xfId="0" applyFont="1" applyFill="1" applyAlignment="1">
      <alignment vertical="center" wrapText="1"/>
    </xf>
    <xf numFmtId="0" fontId="3" fillId="2" borderId="0" xfId="0" applyFont="1" applyFill="1" applyAlignment="1">
      <alignment horizontal="center" vertical="center" wrapText="1"/>
    </xf>
    <xf numFmtId="0" fontId="1" fillId="10" borderId="0" xfId="0" applyFont="1" applyFill="1" applyAlignment="1">
      <alignment vertical="center" wrapText="1"/>
    </xf>
    <xf numFmtId="0" fontId="3" fillId="0" borderId="0" xfId="0" applyFont="1" applyAlignment="1">
      <alignment horizontal="center" vertical="center" wrapText="1"/>
    </xf>
    <xf numFmtId="0" fontId="0" fillId="0" borderId="0" xfId="0" applyAlignment="1">
      <alignment vertical="center"/>
    </xf>
    <xf numFmtId="0" fontId="3" fillId="2" borderId="0" xfId="0" applyFont="1" applyFill="1" applyAlignment="1">
      <alignment horizontal="center" vertical="center"/>
    </xf>
    <xf numFmtId="0" fontId="6" fillId="3" borderId="0" xfId="0" applyFont="1" applyFill="1" applyAlignment="1">
      <alignment horizontal="left" vertical="center"/>
    </xf>
    <xf numFmtId="0" fontId="3" fillId="2" borderId="0" xfId="0" applyFont="1" applyFill="1" applyAlignment="1">
      <alignment horizontal="left" vertical="center" wrapText="1"/>
    </xf>
    <xf numFmtId="0" fontId="3" fillId="0" borderId="0" xfId="0" applyFont="1" applyAlignment="1">
      <alignment horizontal="left" vertical="center" wrapText="1"/>
    </xf>
    <xf numFmtId="0" fontId="1" fillId="2" borderId="0" xfId="0" applyFont="1" applyFill="1" applyAlignment="1">
      <alignment horizontal="left" vertical="center" wrapText="1"/>
    </xf>
    <xf numFmtId="0" fontId="1" fillId="10" borderId="0" xfId="0" applyFont="1" applyFill="1" applyAlignment="1">
      <alignment horizontal="left" vertical="center" wrapText="1"/>
    </xf>
    <xf numFmtId="0" fontId="0" fillId="0" borderId="0" xfId="0" applyAlignment="1">
      <alignment horizontal="left" vertical="center"/>
    </xf>
    <xf numFmtId="0" fontId="3" fillId="2" borderId="0" xfId="0" applyFont="1" applyFill="1" applyAlignment="1">
      <alignment horizontal="left" vertical="center"/>
    </xf>
    <xf numFmtId="0" fontId="3" fillId="2" borderId="0" xfId="0" applyFont="1" applyFill="1" applyAlignment="1">
      <alignment horizontal="left" vertical="center" wrapText="1"/>
      <extLst>
        <ext xmlns:xfpb="http://schemas.microsoft.com/office/spreadsheetml/2022/featurepropertybag" uri="{C7286773-470A-42A8-94C5-96B5CB345126}">
          <xfpb:xfComplement i="0"/>
        </ext>
      </extLst>
    </xf>
    <xf numFmtId="0" fontId="1" fillId="2" borderId="0" xfId="0" applyFont="1" applyFill="1" applyAlignment="1">
      <alignment horizontal="left" vertical="center"/>
    </xf>
    <xf numFmtId="0" fontId="3" fillId="0" borderId="0" xfId="0" applyFont="1" applyAlignment="1">
      <alignment horizontal="left" wrapText="1"/>
    </xf>
    <xf numFmtId="0" fontId="3" fillId="2" borderId="0" xfId="0" applyFont="1" applyFill="1" applyAlignment="1">
      <alignment horizontal="left" wrapText="1"/>
    </xf>
    <xf numFmtId="0" fontId="1" fillId="10" borderId="0" xfId="0" applyFont="1" applyFill="1" applyAlignment="1">
      <alignment horizontal="left" wrapText="1"/>
    </xf>
    <xf numFmtId="0" fontId="3" fillId="2" borderId="0" xfId="0" applyFont="1" applyFill="1" applyAlignment="1">
      <alignment horizontal="left"/>
    </xf>
    <xf numFmtId="0" fontId="8" fillId="10" borderId="0" xfId="0" applyFont="1" applyFill="1" applyAlignment="1">
      <alignment wrapText="1"/>
    </xf>
    <xf numFmtId="0" fontId="8" fillId="0" borderId="0" xfId="0" applyFont="1" applyAlignment="1">
      <alignment horizontal="left" vertical="center"/>
    </xf>
    <xf numFmtId="0" fontId="3" fillId="0" borderId="1" xfId="0" applyFont="1" applyBorder="1" applyAlignment="1">
      <alignment horizontal="center" vertical="center" wrapText="1"/>
    </xf>
    <xf numFmtId="0" fontId="1" fillId="2" borderId="9" xfId="0" applyFont="1" applyFill="1" applyBorder="1" applyAlignment="1">
      <alignment horizontal="left" wrapText="1"/>
    </xf>
    <xf numFmtId="0" fontId="1" fillId="2" borderId="0" xfId="0" applyFont="1" applyFill="1" applyAlignment="1">
      <alignment horizontal="left" wrapText="1"/>
    </xf>
    <xf numFmtId="0" fontId="4" fillId="0" borderId="1" xfId="0" applyFont="1" applyBorder="1" applyAlignment="1">
      <alignment horizontal="left" vertical="center" wrapText="1"/>
    </xf>
    <xf numFmtId="0" fontId="13" fillId="0" borderId="0" xfId="0" applyFont="1" applyAlignment="1">
      <alignment horizontal="center" vertical="center" wrapText="1"/>
    </xf>
    <xf numFmtId="0" fontId="10" fillId="2" borderId="0" xfId="0" applyFont="1" applyFill="1" applyAlignment="1">
      <alignment horizontal="left" wrapText="1"/>
    </xf>
    <xf numFmtId="0" fontId="13" fillId="0" borderId="1" xfId="0" applyFont="1" applyBorder="1" applyAlignment="1">
      <alignment horizontal="center" vertical="center" wrapText="1"/>
    </xf>
    <xf numFmtId="0" fontId="10" fillId="2" borderId="9" xfId="0" applyFont="1" applyFill="1" applyBorder="1" applyAlignment="1">
      <alignment horizontal="left" wrapText="1"/>
    </xf>
  </cellXfs>
  <cellStyles count="1">
    <cellStyle name="Normal" xfId="0" builtinId="0"/>
  </cellStyles>
  <dxfs count="371">
    <dxf>
      <font>
        <b/>
        <i val="0"/>
        <strike val="0"/>
        <condense val="0"/>
        <extend val="0"/>
        <outline val="0"/>
        <shadow val="0"/>
        <u val="none"/>
        <vertAlign val="baseline"/>
        <sz val="11"/>
        <color theme="1"/>
        <name val="Aptos"/>
        <scheme val="none"/>
      </font>
      <fill>
        <patternFill patternType="solid">
          <fgColor indexed="64"/>
          <bgColor theme="0"/>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Aptos"/>
        <scheme val="none"/>
      </font>
      <fill>
        <patternFill patternType="solid">
          <fgColor indexed="64"/>
          <bgColor theme="0"/>
        </patternFill>
      </fill>
      <alignment horizontal="center" vertical="center" textRotation="0" wrapText="1" indent="0" justifyLastLine="0" shrinkToFit="0" readingOrder="0"/>
      <extLst>
        <ext xmlns:xfpb="http://schemas.microsoft.com/office/spreadsheetml/2022/featurepropertybag" uri="{0417FA29-78FA-4A13-93AC-8FF0FAFDF519}">
          <xfpb:DXFComplement i="0"/>
        </ext>
      </extLst>
    </dxf>
    <dxf>
      <font>
        <b val="0"/>
        <i val="0"/>
        <strike val="0"/>
        <condense val="0"/>
        <extend val="0"/>
        <outline val="0"/>
        <shadow val="0"/>
        <u val="none"/>
        <vertAlign val="baseline"/>
        <sz val="11"/>
        <color theme="1"/>
        <name val="Aptos"/>
        <scheme val="none"/>
      </font>
      <fill>
        <patternFill patternType="solid">
          <fgColor indexed="64"/>
          <bgColor theme="0"/>
        </patternFill>
      </fill>
      <alignment horizontal="general" vertical="bottom" textRotation="0" wrapText="1" indent="0" justifyLastLine="0" shrinkToFit="0" readingOrder="0"/>
    </dxf>
    <dxf>
      <font>
        <b/>
        <i val="0"/>
        <strike val="0"/>
        <condense val="0"/>
        <extend val="0"/>
        <outline val="0"/>
        <shadow val="0"/>
        <u val="none"/>
        <vertAlign val="baseline"/>
        <sz val="11"/>
        <color theme="1"/>
        <name val="Aptos"/>
        <scheme val="none"/>
      </font>
      <fill>
        <patternFill patternType="solid">
          <fgColor indexed="64"/>
          <bgColor theme="0"/>
        </patternFill>
      </fill>
      <alignment horizontal="general" vertical="bottom" textRotation="0" wrapText="1" indent="0" justifyLastLine="0" shrinkToFit="0" readingOrder="0"/>
    </dxf>
    <dxf>
      <font>
        <b/>
        <i val="0"/>
        <strike val="0"/>
        <condense val="0"/>
        <extend val="0"/>
        <outline val="0"/>
        <shadow val="0"/>
        <u val="none"/>
        <vertAlign val="baseline"/>
        <sz val="11"/>
        <color theme="1"/>
        <name val="Aptos"/>
        <family val="2"/>
        <scheme val="none"/>
      </font>
      <fill>
        <patternFill patternType="solid">
          <fgColor indexed="64"/>
          <bgColor theme="0"/>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Aptos"/>
        <family val="2"/>
        <scheme val="none"/>
      </font>
      <fill>
        <patternFill patternType="solid">
          <fgColor indexed="64"/>
          <bgColor theme="0"/>
        </patternFill>
      </fill>
      <alignment horizontal="center" vertical="center" textRotation="0" wrapText="1" indent="0" justifyLastLine="0" shrinkToFit="0" readingOrder="0"/>
      <extLst>
        <ext xmlns:xfpb="http://schemas.microsoft.com/office/spreadsheetml/2022/featurepropertybag" uri="{0417FA29-78FA-4A13-93AC-8FF0FAFDF519}">
          <xfpb:DXFComplement i="0"/>
        </ext>
      </extLst>
    </dxf>
    <dxf>
      <font>
        <b val="0"/>
        <i val="0"/>
        <strike val="0"/>
        <condense val="0"/>
        <extend val="0"/>
        <outline val="0"/>
        <shadow val="0"/>
        <u val="none"/>
        <vertAlign val="baseline"/>
        <sz val="11"/>
        <color theme="1"/>
        <name val="Aptos"/>
        <family val="2"/>
        <scheme val="none"/>
      </font>
      <fill>
        <patternFill patternType="solid">
          <fgColor indexed="64"/>
          <bgColor theme="0"/>
        </patternFill>
      </fill>
      <alignment horizontal="general" vertical="bottom" textRotation="0" wrapText="1" indent="0" justifyLastLine="0" shrinkToFit="0" readingOrder="0"/>
    </dxf>
    <dxf>
      <font>
        <b/>
        <i val="0"/>
        <strike val="0"/>
        <condense val="0"/>
        <extend val="0"/>
        <outline val="0"/>
        <shadow val="0"/>
        <u val="none"/>
        <vertAlign val="baseline"/>
        <sz val="11"/>
        <color theme="1"/>
        <name val="Aptos"/>
        <family val="2"/>
        <scheme val="none"/>
      </font>
      <fill>
        <patternFill patternType="solid">
          <fgColor indexed="64"/>
          <bgColor theme="0"/>
        </patternFill>
      </fill>
      <alignment horizontal="general" vertical="bottom" textRotation="0" wrapText="1" indent="0" justifyLastLine="0" shrinkToFit="0" readingOrder="0"/>
    </dxf>
    <dxf>
      <font>
        <b/>
        <i val="0"/>
        <strike val="0"/>
        <condense val="0"/>
        <extend val="0"/>
        <outline val="0"/>
        <shadow val="0"/>
        <u val="none"/>
        <vertAlign val="baseline"/>
        <sz val="11"/>
        <color theme="1"/>
        <name val="Aptos"/>
        <family val="2"/>
        <scheme val="none"/>
      </font>
      <fill>
        <patternFill patternType="solid">
          <fgColor indexed="64"/>
          <bgColor theme="0"/>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Aptos"/>
        <family val="2"/>
        <scheme val="none"/>
      </font>
      <fill>
        <patternFill patternType="solid">
          <fgColor indexed="64"/>
          <bgColor theme="0"/>
        </patternFill>
      </fill>
      <alignment horizontal="center" vertical="center" textRotation="0" wrapText="1" indent="0" justifyLastLine="0" shrinkToFit="0" readingOrder="0"/>
      <extLst>
        <ext xmlns:xfpb="http://schemas.microsoft.com/office/spreadsheetml/2022/featurepropertybag" uri="{0417FA29-78FA-4A13-93AC-8FF0FAFDF519}">
          <xfpb:DXFComplement i="0"/>
        </ext>
      </extLst>
    </dxf>
    <dxf>
      <font>
        <b val="0"/>
        <i val="0"/>
        <strike val="0"/>
        <condense val="0"/>
        <extend val="0"/>
        <outline val="0"/>
        <shadow val="0"/>
        <u val="none"/>
        <vertAlign val="baseline"/>
        <sz val="11"/>
        <color theme="1"/>
        <name val="Aptos"/>
        <family val="2"/>
        <scheme val="none"/>
      </font>
      <fill>
        <patternFill patternType="solid">
          <fgColor indexed="64"/>
          <bgColor theme="0"/>
        </patternFill>
      </fill>
      <alignment horizontal="general" vertical="bottom" textRotation="0" wrapText="1" indent="0" justifyLastLine="0" shrinkToFit="0" readingOrder="0"/>
    </dxf>
    <dxf>
      <font>
        <b/>
        <i val="0"/>
        <strike val="0"/>
        <condense val="0"/>
        <extend val="0"/>
        <outline val="0"/>
        <shadow val="0"/>
        <u val="none"/>
        <vertAlign val="baseline"/>
        <sz val="11"/>
        <color theme="1"/>
        <name val="Aptos"/>
        <family val="2"/>
        <scheme val="none"/>
      </font>
      <fill>
        <patternFill patternType="solid">
          <fgColor indexed="64"/>
          <bgColor theme="0"/>
        </patternFill>
      </fill>
      <alignment horizontal="general" vertical="bottom" textRotation="0" wrapText="1" indent="0" justifyLastLine="0" shrinkToFit="0" readingOrder="0"/>
    </dxf>
    <dxf>
      <font>
        <b/>
        <i val="0"/>
        <strike val="0"/>
        <condense val="0"/>
        <extend val="0"/>
        <outline val="0"/>
        <shadow val="0"/>
        <u val="none"/>
        <vertAlign val="baseline"/>
        <sz val="11"/>
        <color theme="1"/>
        <name val="Aptos"/>
        <scheme val="none"/>
      </font>
      <fill>
        <patternFill patternType="solid">
          <fgColor indexed="64"/>
          <bgColor theme="0"/>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Aptos"/>
        <scheme val="none"/>
      </font>
      <fill>
        <patternFill patternType="solid">
          <fgColor indexed="64"/>
          <bgColor theme="0"/>
        </patternFill>
      </fill>
      <alignment horizontal="center" vertical="center" textRotation="0" wrapText="1" indent="0" justifyLastLine="0" shrinkToFit="0" readingOrder="0"/>
      <extLst>
        <ext xmlns:xfpb="http://schemas.microsoft.com/office/spreadsheetml/2022/featurepropertybag" uri="{0417FA29-78FA-4A13-93AC-8FF0FAFDF519}">
          <xfpb:DXFComplement i="0"/>
        </ext>
      </extLst>
    </dxf>
    <dxf>
      <font>
        <b/>
        <i val="0"/>
        <strike val="0"/>
        <condense val="0"/>
        <extend val="0"/>
        <outline val="0"/>
        <shadow val="0"/>
        <u val="none"/>
        <vertAlign val="baseline"/>
        <sz val="11"/>
        <color theme="1"/>
        <name val="Aptos"/>
        <scheme val="none"/>
      </font>
      <alignment horizontal="general" vertical="center" textRotation="0" wrapText="1" indent="0" justifyLastLine="0" shrinkToFit="0" readingOrder="0"/>
    </dxf>
    <dxf>
      <font>
        <b/>
        <i val="0"/>
        <strike val="0"/>
        <condense val="0"/>
        <extend val="0"/>
        <outline val="0"/>
        <shadow val="0"/>
        <u val="none"/>
        <vertAlign val="baseline"/>
        <sz val="11"/>
        <color theme="1"/>
        <name val="Aptos"/>
        <scheme val="none"/>
      </font>
      <fill>
        <patternFill patternType="solid">
          <fgColor indexed="64"/>
          <bgColor theme="0"/>
        </patternFill>
      </fill>
      <alignment horizontal="general" vertical="bottom" textRotation="0" wrapText="1" indent="0" justifyLastLine="0" shrinkToFit="0" readingOrder="0"/>
    </dxf>
    <dxf>
      <font>
        <b/>
        <i val="0"/>
        <strike val="0"/>
        <condense val="0"/>
        <extend val="0"/>
        <outline val="0"/>
        <shadow val="0"/>
        <u val="none"/>
        <vertAlign val="baseline"/>
        <sz val="11"/>
        <color theme="1"/>
        <name val="Aptos"/>
        <family val="2"/>
        <scheme val="none"/>
      </font>
      <fill>
        <patternFill patternType="solid">
          <fgColor indexed="64"/>
          <bgColor theme="0"/>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Aptos"/>
        <family val="2"/>
        <scheme val="none"/>
      </font>
      <fill>
        <patternFill patternType="solid">
          <fgColor indexed="64"/>
          <bgColor theme="0"/>
        </patternFill>
      </fill>
      <alignment horizontal="center" vertical="center" textRotation="0" wrapText="1" indent="0" justifyLastLine="0" shrinkToFit="0" readingOrder="0"/>
      <extLst>
        <ext xmlns:xfpb="http://schemas.microsoft.com/office/spreadsheetml/2022/featurepropertybag" uri="{0417FA29-78FA-4A13-93AC-8FF0FAFDF519}">
          <xfpb:DXFComplement i="0"/>
        </ext>
      </extLst>
    </dxf>
    <dxf>
      <font>
        <b val="0"/>
        <i val="0"/>
        <strike val="0"/>
        <condense val="0"/>
        <extend val="0"/>
        <outline val="0"/>
        <shadow val="0"/>
        <u val="none"/>
        <vertAlign val="baseline"/>
        <sz val="11"/>
        <color theme="1"/>
        <name val="Aptos"/>
        <family val="2"/>
        <scheme val="none"/>
      </font>
      <fill>
        <patternFill patternType="solid">
          <fgColor indexed="64"/>
          <bgColor theme="0"/>
        </patternFill>
      </fill>
      <alignment horizontal="general" vertical="bottom" textRotation="0" wrapText="1" indent="0" justifyLastLine="0" shrinkToFit="0" readingOrder="0"/>
    </dxf>
    <dxf>
      <font>
        <b/>
        <i val="0"/>
        <strike val="0"/>
        <condense val="0"/>
        <extend val="0"/>
        <outline val="0"/>
        <shadow val="0"/>
        <u val="none"/>
        <vertAlign val="baseline"/>
        <sz val="11"/>
        <color theme="1"/>
        <name val="Aptos"/>
        <family val="2"/>
        <scheme val="none"/>
      </font>
      <fill>
        <patternFill patternType="solid">
          <fgColor indexed="64"/>
          <bgColor theme="0"/>
        </patternFill>
      </fill>
      <alignment horizontal="general" vertical="bottom" textRotation="0" wrapText="1" indent="0" justifyLastLine="0" shrinkToFit="0" readingOrder="0"/>
    </dxf>
    <dxf>
      <font>
        <b/>
        <i val="0"/>
        <strike val="0"/>
        <condense val="0"/>
        <extend val="0"/>
        <outline val="0"/>
        <shadow val="0"/>
        <u val="none"/>
        <vertAlign val="baseline"/>
        <sz val="11"/>
        <color theme="1"/>
        <name val="Aptos"/>
        <family val="2"/>
        <scheme val="none"/>
      </font>
      <fill>
        <patternFill patternType="solid">
          <fgColor indexed="64"/>
          <bgColor theme="0"/>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Aptos"/>
        <family val="2"/>
        <scheme val="none"/>
      </font>
      <fill>
        <patternFill patternType="solid">
          <fgColor indexed="64"/>
          <bgColor theme="0"/>
        </patternFill>
      </fill>
      <alignment horizontal="center" vertical="center" textRotation="0" wrapText="1" indent="0" justifyLastLine="0" shrinkToFit="0" readingOrder="0"/>
      <extLst>
        <ext xmlns:xfpb="http://schemas.microsoft.com/office/spreadsheetml/2022/featurepropertybag" uri="{0417FA29-78FA-4A13-93AC-8FF0FAFDF519}">
          <xfpb:DXFComplement i="0"/>
        </ext>
      </extLst>
    </dxf>
    <dxf>
      <font>
        <b val="0"/>
        <i val="0"/>
        <strike val="0"/>
        <condense val="0"/>
        <extend val="0"/>
        <outline val="0"/>
        <shadow val="0"/>
        <u val="none"/>
        <vertAlign val="baseline"/>
        <sz val="11"/>
        <color theme="1"/>
        <name val="Aptos"/>
        <family val="2"/>
        <scheme val="none"/>
      </font>
      <fill>
        <patternFill patternType="solid">
          <fgColor indexed="64"/>
          <bgColor theme="0"/>
        </patternFill>
      </fill>
      <alignment horizontal="general" vertical="bottom" textRotation="0" wrapText="1" indent="0" justifyLastLine="0" shrinkToFit="0" readingOrder="0"/>
    </dxf>
    <dxf>
      <font>
        <b/>
        <i val="0"/>
        <strike val="0"/>
        <condense val="0"/>
        <extend val="0"/>
        <outline val="0"/>
        <shadow val="0"/>
        <u val="none"/>
        <vertAlign val="baseline"/>
        <sz val="11"/>
        <color theme="1"/>
        <name val="Aptos"/>
        <family val="2"/>
        <scheme val="none"/>
      </font>
      <fill>
        <patternFill patternType="solid">
          <fgColor indexed="64"/>
          <bgColor theme="0"/>
        </patternFill>
      </fill>
      <alignment horizontal="general" vertical="bottom" textRotation="0" wrapText="1" indent="0" justifyLastLine="0" shrinkToFit="0" readingOrder="0"/>
    </dxf>
    <dxf>
      <font>
        <b/>
        <i val="0"/>
        <strike val="0"/>
        <condense val="0"/>
        <extend val="0"/>
        <outline val="0"/>
        <shadow val="0"/>
        <u val="none"/>
        <vertAlign val="baseline"/>
        <sz val="11"/>
        <color theme="1"/>
        <name val="Aptos"/>
        <family val="2"/>
        <scheme val="none"/>
      </font>
      <fill>
        <patternFill patternType="solid">
          <fgColor indexed="64"/>
          <bgColor theme="0"/>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Aptos"/>
        <family val="2"/>
        <scheme val="none"/>
      </font>
      <fill>
        <patternFill patternType="solid">
          <fgColor indexed="64"/>
          <bgColor theme="0"/>
        </patternFill>
      </fill>
      <alignment horizontal="center" vertical="center" textRotation="0" wrapText="1" indent="0" justifyLastLine="0" shrinkToFit="0" readingOrder="0"/>
      <extLst>
        <ext xmlns:xfpb="http://schemas.microsoft.com/office/spreadsheetml/2022/featurepropertybag" uri="{0417FA29-78FA-4A13-93AC-8FF0FAFDF519}">
          <xfpb:DXFComplement i="0"/>
        </ext>
      </extLst>
    </dxf>
    <dxf>
      <font>
        <b val="0"/>
        <i val="0"/>
        <strike val="0"/>
        <condense val="0"/>
        <extend val="0"/>
        <outline val="0"/>
        <shadow val="0"/>
        <u val="none"/>
        <vertAlign val="baseline"/>
        <sz val="11"/>
        <color theme="1"/>
        <name val="Aptos"/>
        <family val="2"/>
        <scheme val="none"/>
      </font>
      <fill>
        <patternFill patternType="solid">
          <fgColor indexed="64"/>
          <bgColor theme="0"/>
        </patternFill>
      </fill>
      <alignment horizontal="general" vertical="bottom" textRotation="0" wrapText="1" indent="0" justifyLastLine="0" shrinkToFit="0" readingOrder="0"/>
    </dxf>
    <dxf>
      <font>
        <b/>
        <i val="0"/>
        <strike val="0"/>
        <condense val="0"/>
        <extend val="0"/>
        <outline val="0"/>
        <shadow val="0"/>
        <u val="none"/>
        <vertAlign val="baseline"/>
        <sz val="11"/>
        <color theme="1"/>
        <name val="Aptos"/>
        <family val="2"/>
        <scheme val="none"/>
      </font>
      <fill>
        <patternFill patternType="solid">
          <fgColor indexed="64"/>
          <bgColor theme="0"/>
        </patternFill>
      </fill>
      <alignment horizontal="general" vertical="bottom" textRotation="0" wrapText="1" indent="0" justifyLastLine="0" shrinkToFit="0" readingOrder="0"/>
    </dxf>
    <dxf>
      <alignment horizontal="left" vertical="center" textRotation="0" wrapText="0" indent="0" justifyLastLine="0" shrinkToFit="0" readingOrder="0"/>
    </dxf>
    <dxf>
      <font>
        <b/>
        <i val="0"/>
        <strike val="0"/>
        <condense val="0"/>
        <extend val="0"/>
        <outline val="0"/>
        <shadow val="0"/>
        <u val="none"/>
        <vertAlign val="baseline"/>
        <sz val="11"/>
        <color theme="1"/>
        <name val="Aptos"/>
        <family val="2"/>
        <scheme val="none"/>
      </font>
      <fill>
        <patternFill patternType="solid">
          <fgColor indexed="64"/>
          <bgColor theme="0"/>
        </patternFill>
      </fill>
      <alignment horizontal="left" vertical="center" textRotation="0" wrapText="0" indent="0" justifyLastLine="0" shrinkToFit="0" readingOrder="0"/>
    </dxf>
    <dxf>
      <font>
        <b/>
        <i val="0"/>
        <strike val="0"/>
        <condense val="0"/>
        <extend val="0"/>
        <outline val="0"/>
        <shadow val="0"/>
        <u val="none"/>
        <vertAlign val="baseline"/>
        <sz val="11"/>
        <color theme="1"/>
        <name val="Aptos"/>
        <family val="2"/>
        <scheme val="none"/>
      </font>
      <fill>
        <patternFill patternType="solid">
          <fgColor indexed="64"/>
          <bgColor theme="0"/>
        </patternFill>
      </fill>
      <alignment horizontal="left" vertical="center" textRotation="0" wrapText="1" indent="0" justifyLastLine="0" shrinkToFit="0" readingOrder="0"/>
      <extLst>
        <ext xmlns:xfpb="http://schemas.microsoft.com/office/spreadsheetml/2022/featurepropertybag" uri="{0417FA29-78FA-4A13-93AC-8FF0FAFDF519}">
          <xfpb:DXFComplement i="0"/>
        </ext>
      </extLst>
    </dxf>
    <dxf>
      <font>
        <b val="0"/>
        <i val="0"/>
        <strike val="0"/>
        <condense val="0"/>
        <extend val="0"/>
        <outline val="0"/>
        <shadow val="0"/>
        <u val="none"/>
        <vertAlign val="baseline"/>
        <sz val="11"/>
        <color theme="1"/>
        <name val="Aptos"/>
        <family val="2"/>
        <scheme val="none"/>
      </font>
      <fill>
        <patternFill patternType="solid">
          <fgColor indexed="64"/>
          <bgColor theme="0"/>
        </patternFill>
      </fill>
      <alignment horizontal="left" vertical="center" textRotation="0" wrapText="1" indent="0" justifyLastLine="0" shrinkToFit="0" readingOrder="0"/>
    </dxf>
    <dxf>
      <font>
        <b/>
        <i val="0"/>
        <strike val="0"/>
        <condense val="0"/>
        <extend val="0"/>
        <outline val="0"/>
        <shadow val="0"/>
        <u val="none"/>
        <vertAlign val="baseline"/>
        <sz val="11"/>
        <color theme="1"/>
        <name val="Aptos"/>
        <family val="2"/>
        <scheme val="none"/>
      </font>
      <fill>
        <patternFill patternType="solid">
          <fgColor indexed="64"/>
          <bgColor theme="0"/>
        </patternFill>
      </fill>
      <alignment horizontal="general" vertical="bottom" textRotation="0" wrapText="1" indent="0" justifyLastLine="0" shrinkToFit="0" readingOrder="0"/>
    </dxf>
    <dxf>
      <alignment horizontal="left" vertical="center" textRotation="0" wrapText="0" indent="0" justifyLastLine="0" shrinkToFit="0" readingOrder="0"/>
    </dxf>
    <dxf>
      <font>
        <b/>
        <i val="0"/>
        <strike val="0"/>
        <condense val="0"/>
        <extend val="0"/>
        <outline val="0"/>
        <shadow val="0"/>
        <u val="none"/>
        <vertAlign val="baseline"/>
        <sz val="11"/>
        <color theme="1"/>
        <name val="Aptos"/>
        <family val="2"/>
        <scheme val="none"/>
      </font>
      <fill>
        <patternFill patternType="solid">
          <fgColor indexed="64"/>
          <bgColor theme="0"/>
        </patternFill>
      </fill>
      <alignment horizontal="left" vertical="center" textRotation="0" wrapText="0" indent="0" justifyLastLine="0" shrinkToFit="0" readingOrder="0"/>
    </dxf>
    <dxf>
      <font>
        <b/>
        <i val="0"/>
        <strike val="0"/>
        <condense val="0"/>
        <extend val="0"/>
        <outline val="0"/>
        <shadow val="0"/>
        <u val="none"/>
        <vertAlign val="baseline"/>
        <sz val="11"/>
        <color theme="1"/>
        <name val="Aptos"/>
        <family val="2"/>
        <scheme val="none"/>
      </font>
      <fill>
        <patternFill patternType="solid">
          <fgColor indexed="64"/>
          <bgColor theme="0"/>
        </patternFill>
      </fill>
      <alignment horizontal="left" vertical="center" textRotation="0" wrapText="1" indent="0" justifyLastLine="0" shrinkToFit="0" readingOrder="0"/>
      <extLst>
        <ext xmlns:xfpb="http://schemas.microsoft.com/office/spreadsheetml/2022/featurepropertybag" uri="{0417FA29-78FA-4A13-93AC-8FF0FAFDF519}">
          <xfpb:DXFComplement i="0"/>
        </ext>
      </extLst>
    </dxf>
    <dxf>
      <font>
        <b val="0"/>
        <i val="0"/>
        <strike val="0"/>
        <condense val="0"/>
        <extend val="0"/>
        <outline val="0"/>
        <shadow val="0"/>
        <u val="none"/>
        <vertAlign val="baseline"/>
        <sz val="11"/>
        <color theme="1"/>
        <name val="Aptos"/>
        <family val="2"/>
        <scheme val="none"/>
      </font>
      <fill>
        <patternFill patternType="solid">
          <fgColor indexed="64"/>
          <bgColor theme="0"/>
        </patternFill>
      </fill>
      <alignment horizontal="left" vertical="center" textRotation="0" wrapText="1" indent="0" justifyLastLine="0" shrinkToFit="0" readingOrder="0"/>
    </dxf>
    <dxf>
      <font>
        <b/>
        <i val="0"/>
        <strike val="0"/>
        <condense val="0"/>
        <extend val="0"/>
        <outline val="0"/>
        <shadow val="0"/>
        <u val="none"/>
        <vertAlign val="baseline"/>
        <sz val="11"/>
        <color theme="1"/>
        <name val="Aptos"/>
        <family val="2"/>
        <scheme val="none"/>
      </font>
      <fill>
        <patternFill patternType="solid">
          <fgColor indexed="64"/>
          <bgColor theme="0"/>
        </patternFill>
      </fill>
      <alignment horizontal="general" vertical="bottom" textRotation="0" wrapText="1" indent="0" justifyLastLine="0" shrinkToFit="0" readingOrder="0"/>
    </dxf>
    <dxf>
      <font>
        <b/>
        <i val="0"/>
        <strike val="0"/>
        <condense val="0"/>
        <extend val="0"/>
        <outline val="0"/>
        <shadow val="0"/>
        <u val="none"/>
        <vertAlign val="baseline"/>
        <sz val="11"/>
        <color theme="1"/>
        <name val="Aptos"/>
        <family val="2"/>
        <scheme val="none"/>
      </font>
      <fill>
        <patternFill patternType="solid">
          <fgColor indexed="64"/>
          <bgColor theme="0"/>
        </patternFill>
      </fill>
      <alignment horizontal="left" vertical="bottom" textRotation="0" wrapText="0" indent="0" justifyLastLine="0" shrinkToFit="0" readingOrder="0"/>
    </dxf>
    <dxf>
      <font>
        <b/>
        <i val="0"/>
        <strike val="0"/>
        <condense val="0"/>
        <extend val="0"/>
        <outline val="0"/>
        <shadow val="0"/>
        <u val="none"/>
        <vertAlign val="baseline"/>
        <sz val="11"/>
        <color theme="1"/>
        <name val="Aptos"/>
        <family val="2"/>
        <scheme val="none"/>
      </font>
      <fill>
        <patternFill patternType="solid">
          <fgColor indexed="64"/>
          <bgColor theme="0"/>
        </patternFill>
      </fill>
      <alignment horizontal="center" vertical="center" textRotation="0" wrapText="1" indent="0" justifyLastLine="0" shrinkToFit="0" readingOrder="0"/>
      <extLst>
        <ext xmlns:xfpb="http://schemas.microsoft.com/office/spreadsheetml/2022/featurepropertybag" uri="{0417FA29-78FA-4A13-93AC-8FF0FAFDF519}">
          <xfpb:DXFComplement i="0"/>
        </ext>
      </extLst>
    </dxf>
    <dxf>
      <font>
        <b val="0"/>
        <i val="0"/>
        <strike val="0"/>
        <condense val="0"/>
        <extend val="0"/>
        <outline val="0"/>
        <shadow val="0"/>
        <u val="none"/>
        <vertAlign val="baseline"/>
        <sz val="11"/>
        <color theme="1"/>
        <name val="Aptos"/>
        <family val="2"/>
        <scheme val="none"/>
      </font>
      <fill>
        <patternFill patternType="solid">
          <fgColor indexed="64"/>
          <bgColor theme="0"/>
        </patternFill>
      </fill>
      <alignment horizontal="general" vertical="bottom" textRotation="0" wrapText="1" indent="0" justifyLastLine="0" shrinkToFit="0" readingOrder="0"/>
    </dxf>
    <dxf>
      <font>
        <b/>
        <i val="0"/>
        <strike val="0"/>
        <condense val="0"/>
        <extend val="0"/>
        <outline val="0"/>
        <shadow val="0"/>
        <u val="none"/>
        <vertAlign val="baseline"/>
        <sz val="11"/>
        <color theme="1"/>
        <name val="Aptos"/>
        <family val="2"/>
        <scheme val="none"/>
      </font>
      <fill>
        <patternFill patternType="solid">
          <fgColor indexed="64"/>
          <bgColor theme="0"/>
        </patternFill>
      </fill>
      <alignment horizontal="general" vertical="bottom" textRotation="0" wrapText="1" indent="0" justifyLastLine="0" shrinkToFit="0" readingOrder="0"/>
    </dxf>
    <dxf>
      <alignment horizontal="left" vertical="center" textRotation="0" wrapText="0" indent="0" justifyLastLine="0" shrinkToFit="0" readingOrder="0"/>
    </dxf>
    <dxf>
      <font>
        <b/>
        <i val="0"/>
        <strike val="0"/>
        <condense val="0"/>
        <extend val="0"/>
        <outline val="0"/>
        <shadow val="0"/>
        <u val="none"/>
        <vertAlign val="baseline"/>
        <sz val="11"/>
        <color theme="1"/>
        <name val="Aptos"/>
        <family val="2"/>
        <scheme val="none"/>
      </font>
      <fill>
        <patternFill patternType="solid">
          <fgColor indexed="64"/>
          <bgColor theme="0"/>
        </patternFill>
      </fill>
      <alignment horizontal="left" vertical="center" textRotation="0" wrapText="0" indent="0" justifyLastLine="0" shrinkToFit="0" readingOrder="0"/>
    </dxf>
    <dxf>
      <font>
        <b/>
        <i val="0"/>
        <strike val="0"/>
        <condense val="0"/>
        <extend val="0"/>
        <outline val="0"/>
        <shadow val="0"/>
        <u val="none"/>
        <vertAlign val="baseline"/>
        <sz val="11"/>
        <color theme="1"/>
        <name val="Aptos"/>
        <family val="2"/>
        <scheme val="none"/>
      </font>
      <fill>
        <patternFill patternType="solid">
          <fgColor indexed="64"/>
          <bgColor theme="0"/>
        </patternFill>
      </fill>
      <alignment horizontal="left" vertical="center" textRotation="0" wrapText="1" indent="0" justifyLastLine="0" shrinkToFit="0" readingOrder="0"/>
      <extLst>
        <ext xmlns:xfpb="http://schemas.microsoft.com/office/spreadsheetml/2022/featurepropertybag" uri="{0417FA29-78FA-4A13-93AC-8FF0FAFDF519}">
          <xfpb:DXFComplement i="0"/>
        </ext>
      </extLst>
    </dxf>
    <dxf>
      <font>
        <b val="0"/>
        <i val="0"/>
        <strike val="0"/>
        <condense val="0"/>
        <extend val="0"/>
        <outline val="0"/>
        <shadow val="0"/>
        <u val="none"/>
        <vertAlign val="baseline"/>
        <sz val="11"/>
        <color theme="1"/>
        <name val="Aptos"/>
        <family val="2"/>
        <scheme val="none"/>
      </font>
      <fill>
        <patternFill patternType="solid">
          <fgColor indexed="64"/>
          <bgColor theme="0"/>
        </patternFill>
      </fill>
      <alignment horizontal="left" vertical="center" textRotation="0" wrapText="1" indent="0" justifyLastLine="0" shrinkToFit="0" readingOrder="0"/>
    </dxf>
    <dxf>
      <font>
        <b/>
        <i val="0"/>
        <strike val="0"/>
        <condense val="0"/>
        <extend val="0"/>
        <outline val="0"/>
        <shadow val="0"/>
        <u val="none"/>
        <vertAlign val="baseline"/>
        <sz val="11"/>
        <color theme="1"/>
        <name val="Aptos"/>
        <family val="2"/>
        <scheme val="none"/>
      </font>
      <fill>
        <patternFill patternType="solid">
          <fgColor indexed="64"/>
          <bgColor theme="0"/>
        </patternFill>
      </fill>
      <alignment horizontal="left" vertical="center" textRotation="0" wrapText="1" indent="0" justifyLastLine="0" shrinkToFit="0" readingOrder="0"/>
    </dxf>
    <dxf>
      <font>
        <b/>
        <i val="0"/>
        <strike val="0"/>
        <condense val="0"/>
        <extend val="0"/>
        <outline val="0"/>
        <shadow val="0"/>
        <u val="none"/>
        <vertAlign val="baseline"/>
        <sz val="11"/>
        <color theme="1"/>
        <name val="Aptos"/>
        <family val="2"/>
        <scheme val="none"/>
      </font>
      <fill>
        <patternFill patternType="solid">
          <fgColor indexed="64"/>
          <bgColor theme="0"/>
        </patternFill>
      </fill>
      <alignment horizontal="left" vertical="bottom" textRotation="0" wrapText="0" indent="0" justifyLastLine="0" shrinkToFit="0" readingOrder="0"/>
    </dxf>
    <dxf>
      <font>
        <b/>
        <i val="0"/>
        <strike val="0"/>
        <condense val="0"/>
        <extend val="0"/>
        <outline val="0"/>
        <shadow val="0"/>
        <u val="none"/>
        <vertAlign val="baseline"/>
        <sz val="11"/>
        <color theme="1"/>
        <name val="Aptos"/>
        <family val="2"/>
        <scheme val="none"/>
      </font>
      <fill>
        <patternFill patternType="solid">
          <fgColor indexed="64"/>
          <bgColor theme="0"/>
        </patternFill>
      </fill>
      <alignment horizontal="center" vertical="center" textRotation="0" wrapText="1" indent="0" justifyLastLine="0" shrinkToFit="0" readingOrder="0"/>
      <extLst>
        <ext xmlns:xfpb="http://schemas.microsoft.com/office/spreadsheetml/2022/featurepropertybag" uri="{0417FA29-78FA-4A13-93AC-8FF0FAFDF519}">
          <xfpb:DXFComplement i="0"/>
        </ext>
      </extLst>
    </dxf>
    <dxf>
      <font>
        <b val="0"/>
        <i val="0"/>
        <strike val="0"/>
        <condense val="0"/>
        <extend val="0"/>
        <outline val="0"/>
        <shadow val="0"/>
        <u val="none"/>
        <vertAlign val="baseline"/>
        <sz val="11"/>
        <color theme="1"/>
        <name val="Aptos"/>
        <family val="2"/>
        <scheme val="none"/>
      </font>
      <fill>
        <patternFill patternType="solid">
          <fgColor indexed="64"/>
          <bgColor theme="0"/>
        </patternFill>
      </fill>
      <alignment horizontal="general" vertical="bottom" textRotation="0" wrapText="1" indent="0" justifyLastLine="0" shrinkToFit="0" readingOrder="0"/>
    </dxf>
    <dxf>
      <font>
        <b/>
        <i val="0"/>
        <strike val="0"/>
        <condense val="0"/>
        <extend val="0"/>
        <outline val="0"/>
        <shadow val="0"/>
        <u val="none"/>
        <vertAlign val="baseline"/>
        <sz val="11"/>
        <color theme="1"/>
        <name val="Aptos"/>
        <family val="2"/>
        <scheme val="none"/>
      </font>
      <fill>
        <patternFill patternType="solid">
          <fgColor indexed="64"/>
          <bgColor theme="0"/>
        </patternFill>
      </fill>
      <alignment horizontal="general" vertical="bottom" textRotation="0" wrapText="1" indent="0" justifyLastLine="0" shrinkToFit="0" readingOrder="0"/>
    </dxf>
    <dxf>
      <font>
        <b/>
        <i val="0"/>
        <strike val="0"/>
        <condense val="0"/>
        <extend val="0"/>
        <outline val="0"/>
        <shadow val="0"/>
        <u val="none"/>
        <vertAlign val="baseline"/>
        <sz val="11"/>
        <color theme="1"/>
        <name val="Aptos"/>
        <family val="2"/>
        <scheme val="none"/>
      </font>
      <fill>
        <patternFill patternType="solid">
          <fgColor indexed="64"/>
          <bgColor theme="0"/>
        </patternFill>
      </fill>
      <alignment horizontal="left" vertical="center" textRotation="0" wrapText="0" indent="0" justifyLastLine="0" shrinkToFit="0" readingOrder="0"/>
    </dxf>
    <dxf>
      <font>
        <b/>
        <i val="0"/>
        <strike val="0"/>
        <condense val="0"/>
        <extend val="0"/>
        <outline val="0"/>
        <shadow val="0"/>
        <u val="none"/>
        <vertAlign val="baseline"/>
        <sz val="11"/>
        <color theme="1"/>
        <name val="Aptos"/>
        <family val="2"/>
        <scheme val="none"/>
      </font>
      <fill>
        <patternFill patternType="solid">
          <fgColor indexed="64"/>
          <bgColor theme="0"/>
        </patternFill>
      </fill>
      <alignment horizontal="center" vertical="center" textRotation="0" wrapText="1" indent="0" justifyLastLine="0" shrinkToFit="0" readingOrder="0"/>
      <extLst>
        <ext xmlns:xfpb="http://schemas.microsoft.com/office/spreadsheetml/2022/featurepropertybag" uri="{0417FA29-78FA-4A13-93AC-8FF0FAFDF519}">
          <xfpb:DXFComplement i="0"/>
        </ext>
      </extLst>
    </dxf>
    <dxf>
      <font>
        <b val="0"/>
        <i val="0"/>
        <strike val="0"/>
        <condense val="0"/>
        <extend val="0"/>
        <outline val="0"/>
        <shadow val="0"/>
        <u val="none"/>
        <vertAlign val="baseline"/>
        <sz val="11"/>
        <color theme="1"/>
        <name val="Aptos"/>
        <family val="2"/>
        <scheme val="none"/>
      </font>
      <fill>
        <patternFill patternType="solid">
          <fgColor indexed="64"/>
          <bgColor theme="0"/>
        </patternFill>
      </fill>
      <alignment horizontal="general" vertical="bottom" textRotation="0" wrapText="1" indent="0" justifyLastLine="0" shrinkToFit="0" readingOrder="0"/>
    </dxf>
    <dxf>
      <font>
        <b/>
        <i val="0"/>
        <strike val="0"/>
        <condense val="0"/>
        <extend val="0"/>
        <outline val="0"/>
        <shadow val="0"/>
        <u val="none"/>
        <vertAlign val="baseline"/>
        <sz val="11"/>
        <color theme="1"/>
        <name val="Aptos"/>
        <family val="2"/>
        <scheme val="none"/>
      </font>
      <fill>
        <patternFill patternType="solid">
          <fgColor indexed="64"/>
          <bgColor theme="0"/>
        </patternFill>
      </fill>
      <alignment horizontal="general" vertical="bottom" textRotation="0" wrapText="1" indent="0" justifyLastLine="0" shrinkToFit="0" readingOrder="0"/>
    </dxf>
    <dxf>
      <alignment horizontal="left" vertical="center" textRotation="0" wrapText="0" indent="0" justifyLastLine="0" shrinkToFit="0" readingOrder="0"/>
    </dxf>
    <dxf>
      <font>
        <b/>
        <i val="0"/>
        <strike val="0"/>
        <condense val="0"/>
        <extend val="0"/>
        <outline val="0"/>
        <shadow val="0"/>
        <u val="none"/>
        <vertAlign val="baseline"/>
        <sz val="11"/>
        <color theme="1"/>
        <name val="Aptos"/>
        <family val="2"/>
        <scheme val="none"/>
      </font>
      <fill>
        <patternFill patternType="solid">
          <fgColor indexed="64"/>
          <bgColor theme="0"/>
        </patternFill>
      </fill>
      <alignment horizontal="left" vertical="center" textRotation="0" wrapText="0" indent="0" justifyLastLine="0" shrinkToFit="0" readingOrder="0"/>
    </dxf>
    <dxf>
      <font>
        <b/>
        <i val="0"/>
        <strike val="0"/>
        <condense val="0"/>
        <extend val="0"/>
        <outline val="0"/>
        <shadow val="0"/>
        <u val="none"/>
        <vertAlign val="baseline"/>
        <sz val="11"/>
        <color theme="1"/>
        <name val="Aptos"/>
        <family val="2"/>
        <scheme val="none"/>
      </font>
      <fill>
        <patternFill patternType="solid">
          <fgColor indexed="64"/>
          <bgColor theme="0"/>
        </patternFill>
      </fill>
      <alignment horizontal="left" vertical="center" textRotation="0" wrapText="1" indent="0" justifyLastLine="0" shrinkToFit="0" readingOrder="0"/>
      <extLst>
        <ext xmlns:xfpb="http://schemas.microsoft.com/office/spreadsheetml/2022/featurepropertybag" uri="{0417FA29-78FA-4A13-93AC-8FF0FAFDF519}">
          <xfpb:DXFComplement i="0"/>
        </ext>
      </extLst>
    </dxf>
    <dxf>
      <font>
        <b val="0"/>
        <i val="0"/>
        <strike val="0"/>
        <condense val="0"/>
        <extend val="0"/>
        <outline val="0"/>
        <shadow val="0"/>
        <u val="none"/>
        <vertAlign val="baseline"/>
        <sz val="11"/>
        <color theme="1"/>
        <name val="Aptos"/>
        <family val="2"/>
        <scheme val="none"/>
      </font>
      <fill>
        <patternFill patternType="solid">
          <fgColor indexed="64"/>
          <bgColor theme="0"/>
        </patternFill>
      </fill>
      <alignment horizontal="left" vertical="center" textRotation="0" wrapText="1" indent="0" justifyLastLine="0" shrinkToFit="0" readingOrder="0"/>
    </dxf>
    <dxf>
      <font>
        <b/>
        <i val="0"/>
        <strike val="0"/>
        <condense val="0"/>
        <extend val="0"/>
        <outline val="0"/>
        <shadow val="0"/>
        <u val="none"/>
        <vertAlign val="baseline"/>
        <sz val="11"/>
        <color theme="1"/>
        <name val="Aptos"/>
        <family val="2"/>
        <scheme val="none"/>
      </font>
      <fill>
        <patternFill patternType="solid">
          <fgColor indexed="64"/>
          <bgColor theme="0"/>
        </patternFill>
      </fill>
      <alignment horizontal="left" vertical="center" textRotation="0" wrapText="1" indent="0" justifyLastLine="0" shrinkToFit="0" readingOrder="0"/>
    </dxf>
    <dxf>
      <font>
        <b/>
        <i val="0"/>
        <strike val="0"/>
        <condense val="0"/>
        <extend val="0"/>
        <outline val="0"/>
        <shadow val="0"/>
        <u val="none"/>
        <vertAlign val="baseline"/>
        <sz val="11"/>
        <color theme="1"/>
        <name val="Aptos"/>
        <family val="2"/>
        <scheme val="none"/>
      </font>
      <fill>
        <patternFill patternType="solid">
          <fgColor indexed="64"/>
          <bgColor theme="0"/>
        </patternFill>
      </fill>
      <alignment horizontal="left" vertical="bottom" textRotation="0" wrapText="0" indent="0" justifyLastLine="0" shrinkToFit="0" readingOrder="0"/>
    </dxf>
    <dxf>
      <font>
        <b/>
        <i val="0"/>
        <strike val="0"/>
        <condense val="0"/>
        <extend val="0"/>
        <outline val="0"/>
        <shadow val="0"/>
        <u val="none"/>
        <vertAlign val="baseline"/>
        <sz val="11"/>
        <color theme="1"/>
        <name val="Aptos"/>
        <family val="2"/>
        <scheme val="none"/>
      </font>
      <fill>
        <patternFill patternType="solid">
          <fgColor indexed="64"/>
          <bgColor theme="0"/>
        </patternFill>
      </fill>
      <alignment horizontal="center" vertical="center" textRotation="0" wrapText="1" indent="0" justifyLastLine="0" shrinkToFit="0" readingOrder="0"/>
      <extLst>
        <ext xmlns:xfpb="http://schemas.microsoft.com/office/spreadsheetml/2022/featurepropertybag" uri="{0417FA29-78FA-4A13-93AC-8FF0FAFDF519}">
          <xfpb:DXFComplement i="0"/>
        </ext>
      </extLst>
    </dxf>
    <dxf>
      <font>
        <b val="0"/>
        <i val="0"/>
        <strike val="0"/>
        <condense val="0"/>
        <extend val="0"/>
        <outline val="0"/>
        <shadow val="0"/>
        <u val="none"/>
        <vertAlign val="baseline"/>
        <sz val="11"/>
        <color theme="1"/>
        <name val="Aptos"/>
        <family val="2"/>
        <scheme val="none"/>
      </font>
      <fill>
        <patternFill patternType="solid">
          <fgColor indexed="64"/>
          <bgColor theme="0"/>
        </patternFill>
      </fill>
      <alignment horizontal="general" vertical="bottom" textRotation="0" wrapText="1" indent="0" justifyLastLine="0" shrinkToFit="0" readingOrder="0"/>
    </dxf>
    <dxf>
      <font>
        <b/>
        <i val="0"/>
        <strike val="0"/>
        <condense val="0"/>
        <extend val="0"/>
        <outline val="0"/>
        <shadow val="0"/>
        <u val="none"/>
        <vertAlign val="baseline"/>
        <sz val="11"/>
        <color theme="1"/>
        <name val="Aptos"/>
        <family val="2"/>
        <scheme val="none"/>
      </font>
      <fill>
        <patternFill patternType="solid">
          <fgColor indexed="64"/>
          <bgColor theme="0"/>
        </patternFill>
      </fill>
      <alignment horizontal="general" vertical="bottom" textRotation="0" wrapText="1" indent="0" justifyLastLine="0" shrinkToFit="0" readingOrder="0"/>
    </dxf>
    <dxf>
      <font>
        <b/>
        <i val="0"/>
        <strike val="0"/>
        <condense val="0"/>
        <extend val="0"/>
        <outline val="0"/>
        <shadow val="0"/>
        <u val="none"/>
        <vertAlign val="baseline"/>
        <sz val="11"/>
        <color theme="1"/>
        <name val="Aptos"/>
        <family val="2"/>
        <scheme val="none"/>
      </font>
      <fill>
        <patternFill patternType="solid">
          <fgColor indexed="64"/>
          <bgColor theme="0"/>
        </patternFill>
      </fill>
      <alignment horizontal="left" vertical="bottom" textRotation="0" wrapText="0" indent="0" justifyLastLine="0" shrinkToFit="0" readingOrder="0"/>
    </dxf>
    <dxf>
      <font>
        <b/>
        <i val="0"/>
        <strike val="0"/>
        <condense val="0"/>
        <extend val="0"/>
        <outline val="0"/>
        <shadow val="0"/>
        <u val="none"/>
        <vertAlign val="baseline"/>
        <sz val="11"/>
        <color theme="1"/>
        <name val="Aptos"/>
        <family val="2"/>
        <scheme val="none"/>
      </font>
      <fill>
        <patternFill patternType="solid">
          <fgColor indexed="64"/>
          <bgColor theme="0"/>
        </patternFill>
      </fill>
      <alignment horizontal="center" vertical="center" textRotation="0" wrapText="1" indent="0" justifyLastLine="0" shrinkToFit="0" readingOrder="0"/>
      <extLst>
        <ext xmlns:xfpb="http://schemas.microsoft.com/office/spreadsheetml/2022/featurepropertybag" uri="{0417FA29-78FA-4A13-93AC-8FF0FAFDF519}">
          <xfpb:DXFComplement i="0"/>
        </ext>
      </extLst>
    </dxf>
    <dxf>
      <font>
        <b val="0"/>
        <i val="0"/>
        <strike val="0"/>
        <condense val="0"/>
        <extend val="0"/>
        <outline val="0"/>
        <shadow val="0"/>
        <u val="none"/>
        <vertAlign val="baseline"/>
        <sz val="11"/>
        <color theme="1"/>
        <name val="Aptos"/>
        <family val="2"/>
        <scheme val="none"/>
      </font>
      <fill>
        <patternFill patternType="solid">
          <fgColor indexed="64"/>
          <bgColor theme="0"/>
        </patternFill>
      </fill>
      <alignment horizontal="general" vertical="bottom" textRotation="0" wrapText="1" indent="0" justifyLastLine="0" shrinkToFit="0" readingOrder="0"/>
    </dxf>
    <dxf>
      <font>
        <b/>
        <i val="0"/>
        <strike val="0"/>
        <condense val="0"/>
        <extend val="0"/>
        <outline val="0"/>
        <shadow val="0"/>
        <u val="none"/>
        <vertAlign val="baseline"/>
        <sz val="11"/>
        <color theme="1"/>
        <name val="Aptos"/>
        <family val="2"/>
        <scheme val="none"/>
      </font>
      <fill>
        <patternFill patternType="solid">
          <fgColor indexed="64"/>
          <bgColor theme="0"/>
        </patternFill>
      </fill>
      <alignment horizontal="general" vertical="bottom" textRotation="0" wrapText="1" indent="0" justifyLastLine="0" shrinkToFit="0" readingOrder="0"/>
    </dxf>
    <dxf>
      <font>
        <b/>
        <i val="0"/>
        <strike val="0"/>
        <condense val="0"/>
        <extend val="0"/>
        <outline val="0"/>
        <shadow val="0"/>
        <u val="none"/>
        <vertAlign val="baseline"/>
        <sz val="11"/>
        <color theme="1"/>
        <name val="Aptos"/>
        <family val="2"/>
        <scheme val="none"/>
      </font>
      <fill>
        <patternFill patternType="solid">
          <fgColor indexed="64"/>
          <bgColor theme="0"/>
        </patternFill>
      </fill>
      <alignment horizontal="left" vertical="bottom" textRotation="0" wrapText="0" indent="0" justifyLastLine="0" shrinkToFit="0" readingOrder="0"/>
    </dxf>
    <dxf>
      <font>
        <b/>
        <i val="0"/>
        <strike val="0"/>
        <condense val="0"/>
        <extend val="0"/>
        <outline val="0"/>
        <shadow val="0"/>
        <u val="none"/>
        <vertAlign val="baseline"/>
        <sz val="11"/>
        <color theme="1"/>
        <name val="Aptos"/>
        <family val="2"/>
        <scheme val="none"/>
      </font>
      <fill>
        <patternFill patternType="solid">
          <fgColor indexed="64"/>
          <bgColor theme="0"/>
        </patternFill>
      </fill>
      <alignment horizontal="center" vertical="center" textRotation="0" wrapText="1" indent="0" justifyLastLine="0" shrinkToFit="0" readingOrder="0"/>
      <extLst>
        <ext xmlns:xfpb="http://schemas.microsoft.com/office/spreadsheetml/2022/featurepropertybag" uri="{0417FA29-78FA-4A13-93AC-8FF0FAFDF519}">
          <xfpb:DXFComplement i="0"/>
        </ext>
      </extLst>
    </dxf>
    <dxf>
      <font>
        <b val="0"/>
        <i val="0"/>
        <strike val="0"/>
        <condense val="0"/>
        <extend val="0"/>
        <outline val="0"/>
        <shadow val="0"/>
        <u val="none"/>
        <vertAlign val="baseline"/>
        <sz val="11"/>
        <color theme="1"/>
        <name val="Aptos"/>
        <family val="2"/>
        <scheme val="none"/>
      </font>
      <fill>
        <patternFill patternType="solid">
          <fgColor indexed="64"/>
          <bgColor theme="0"/>
        </patternFill>
      </fill>
      <alignment horizontal="general" vertical="bottom" textRotation="0" wrapText="1" indent="0" justifyLastLine="0" shrinkToFit="0" readingOrder="0"/>
    </dxf>
    <dxf>
      <font>
        <b/>
        <i val="0"/>
        <strike val="0"/>
        <condense val="0"/>
        <extend val="0"/>
        <outline val="0"/>
        <shadow val="0"/>
        <u val="none"/>
        <vertAlign val="baseline"/>
        <sz val="11"/>
        <color theme="1"/>
        <name val="Aptos"/>
        <family val="2"/>
        <scheme val="none"/>
      </font>
      <fill>
        <patternFill patternType="solid">
          <fgColor indexed="64"/>
          <bgColor theme="0"/>
        </patternFill>
      </fill>
      <alignment horizontal="left" vertical="bottom" textRotation="0" wrapText="0" indent="0" justifyLastLine="0" shrinkToFit="0" readingOrder="0"/>
    </dxf>
    <dxf>
      <font>
        <b/>
        <i val="0"/>
        <strike val="0"/>
        <condense val="0"/>
        <extend val="0"/>
        <outline val="0"/>
        <shadow val="0"/>
        <u val="none"/>
        <vertAlign val="baseline"/>
        <sz val="11"/>
        <color theme="1"/>
        <name val="Aptos"/>
        <family val="2"/>
        <scheme val="none"/>
      </font>
      <fill>
        <patternFill patternType="solid">
          <fgColor indexed="64"/>
          <bgColor theme="0"/>
        </patternFill>
      </fill>
      <alignment horizontal="center" vertical="center" textRotation="0" wrapText="1" indent="0" justifyLastLine="0" shrinkToFit="0" readingOrder="0"/>
      <extLst>
        <ext xmlns:xfpb="http://schemas.microsoft.com/office/spreadsheetml/2022/featurepropertybag" uri="{0417FA29-78FA-4A13-93AC-8FF0FAFDF519}">
          <xfpb:DXFComplement i="0"/>
        </ext>
      </extLst>
    </dxf>
    <dxf>
      <alignment horizontal="left" vertical="center" textRotation="0" wrapText="0" indent="0" justifyLastLine="0" shrinkToFit="0" readingOrder="0"/>
    </dxf>
    <dxf>
      <font>
        <b/>
        <i val="0"/>
        <strike val="0"/>
        <condense val="0"/>
        <extend val="0"/>
        <outline val="0"/>
        <shadow val="0"/>
        <u val="none"/>
        <vertAlign val="baseline"/>
        <sz val="11"/>
        <color theme="1"/>
        <name val="Aptos"/>
        <family val="2"/>
        <scheme val="none"/>
      </font>
      <fill>
        <patternFill patternType="solid">
          <fgColor indexed="64"/>
          <bgColor theme="0"/>
        </patternFill>
      </fill>
      <alignment horizontal="left" vertical="center" textRotation="0" wrapText="0" indent="0" justifyLastLine="0" shrinkToFit="0" readingOrder="0"/>
    </dxf>
    <dxf>
      <font>
        <b/>
        <i val="0"/>
        <strike val="0"/>
        <condense val="0"/>
        <extend val="0"/>
        <outline val="0"/>
        <shadow val="0"/>
        <u val="none"/>
        <vertAlign val="baseline"/>
        <sz val="11"/>
        <color theme="1"/>
        <name val="Aptos"/>
        <family val="2"/>
        <scheme val="none"/>
      </font>
      <fill>
        <patternFill patternType="solid">
          <fgColor indexed="64"/>
          <bgColor theme="0"/>
        </patternFill>
      </fill>
      <alignment horizontal="left" vertical="center" textRotation="0" wrapText="1" indent="0" justifyLastLine="0" shrinkToFit="0" readingOrder="0"/>
      <extLst>
        <ext xmlns:xfpb="http://schemas.microsoft.com/office/spreadsheetml/2022/featurepropertybag" uri="{0417FA29-78FA-4A13-93AC-8FF0FAFDF519}">
          <xfpb:DXFComplement i="0"/>
        </ext>
      </extLst>
    </dxf>
    <dxf>
      <font>
        <b val="0"/>
        <i val="0"/>
        <strike val="0"/>
        <condense val="0"/>
        <extend val="0"/>
        <outline val="0"/>
        <shadow val="0"/>
        <u val="none"/>
        <vertAlign val="baseline"/>
        <sz val="11"/>
        <color theme="1"/>
        <name val="Aptos"/>
        <family val="2"/>
        <scheme val="none"/>
      </font>
      <fill>
        <patternFill patternType="solid">
          <fgColor indexed="64"/>
          <bgColor theme="0"/>
        </patternFill>
      </fill>
      <alignment horizontal="left" vertical="center" textRotation="0" wrapText="1" indent="0" justifyLastLine="0" shrinkToFit="0" readingOrder="0"/>
    </dxf>
    <dxf>
      <font>
        <b/>
        <i val="0"/>
        <strike val="0"/>
        <condense val="0"/>
        <extend val="0"/>
        <outline val="0"/>
        <shadow val="0"/>
        <u val="none"/>
        <vertAlign val="baseline"/>
        <sz val="11"/>
        <color theme="1"/>
        <name val="Aptos"/>
        <family val="2"/>
        <scheme val="none"/>
      </font>
      <fill>
        <patternFill patternType="solid">
          <fgColor indexed="64"/>
          <bgColor theme="0"/>
        </patternFill>
      </fill>
      <alignment horizontal="left" vertical="center" textRotation="0" wrapText="0" indent="0" justifyLastLine="0" shrinkToFit="0" readingOrder="0"/>
    </dxf>
    <dxf>
      <font>
        <b/>
        <i val="0"/>
        <strike val="0"/>
        <condense val="0"/>
        <extend val="0"/>
        <outline val="0"/>
        <shadow val="0"/>
        <u val="none"/>
        <vertAlign val="baseline"/>
        <sz val="11"/>
        <color theme="1"/>
        <name val="Aptos"/>
        <family val="2"/>
        <scheme val="none"/>
      </font>
      <fill>
        <patternFill patternType="solid">
          <fgColor indexed="64"/>
          <bgColor theme="0"/>
        </patternFill>
      </fill>
      <alignment horizontal="left" vertical="bottom" textRotation="0" wrapText="0" indent="0" justifyLastLine="0" shrinkToFit="0" readingOrder="0"/>
    </dxf>
    <dxf>
      <font>
        <b/>
        <i val="0"/>
        <strike val="0"/>
        <condense val="0"/>
        <extend val="0"/>
        <outline val="0"/>
        <shadow val="0"/>
        <u val="none"/>
        <vertAlign val="baseline"/>
        <sz val="11"/>
        <color theme="1"/>
        <name val="Aptos"/>
        <family val="2"/>
        <scheme val="none"/>
      </font>
      <fill>
        <patternFill patternType="solid">
          <fgColor indexed="64"/>
          <bgColor theme="0"/>
        </patternFill>
      </fill>
      <alignment horizontal="center" vertical="center" textRotation="0" wrapText="1" indent="0" justifyLastLine="0" shrinkToFit="0" readingOrder="0"/>
      <extLst>
        <ext xmlns:xfpb="http://schemas.microsoft.com/office/spreadsheetml/2022/featurepropertybag" uri="{0417FA29-78FA-4A13-93AC-8FF0FAFDF519}">
          <xfpb:DXFComplement i="0"/>
        </ext>
      </extLst>
    </dxf>
    <dxf>
      <font>
        <b val="0"/>
        <i val="0"/>
        <strike val="0"/>
        <condense val="0"/>
        <extend val="0"/>
        <outline val="0"/>
        <shadow val="0"/>
        <u val="none"/>
        <vertAlign val="baseline"/>
        <sz val="11"/>
        <color theme="1"/>
        <name val="Aptos"/>
        <family val="2"/>
        <scheme val="none"/>
      </font>
      <fill>
        <patternFill patternType="solid">
          <fgColor indexed="64"/>
          <bgColor theme="0"/>
        </patternFill>
      </fill>
      <alignment horizontal="general" vertical="bottom" textRotation="0" wrapText="1" indent="0" justifyLastLine="0" shrinkToFit="0" readingOrder="0"/>
    </dxf>
    <dxf>
      <alignment horizontal="left" vertical="center" textRotation="0" wrapText="0" indent="0" justifyLastLine="0" shrinkToFit="0" readingOrder="0"/>
    </dxf>
    <dxf>
      <font>
        <b/>
        <i val="0"/>
        <strike val="0"/>
        <condense val="0"/>
        <extend val="0"/>
        <outline val="0"/>
        <shadow val="0"/>
        <u val="none"/>
        <vertAlign val="baseline"/>
        <sz val="11"/>
        <color theme="1"/>
        <name val="Aptos"/>
        <family val="2"/>
        <scheme val="none"/>
      </font>
      <fill>
        <patternFill patternType="solid">
          <fgColor indexed="64"/>
          <bgColor theme="0"/>
        </patternFill>
      </fill>
      <alignment horizontal="left" vertical="center" textRotation="0" wrapText="0" indent="0" justifyLastLine="0" shrinkToFit="0" readingOrder="0"/>
    </dxf>
    <dxf>
      <font>
        <b/>
        <i val="0"/>
        <strike val="0"/>
        <condense val="0"/>
        <extend val="0"/>
        <outline val="0"/>
        <shadow val="0"/>
        <u val="none"/>
        <vertAlign val="baseline"/>
        <sz val="11"/>
        <color theme="1"/>
        <name val="Aptos"/>
        <family val="2"/>
        <scheme val="none"/>
      </font>
      <fill>
        <patternFill patternType="solid">
          <fgColor indexed="64"/>
          <bgColor theme="0"/>
        </patternFill>
      </fill>
      <alignment horizontal="left" vertical="center" textRotation="0" wrapText="1" indent="0" justifyLastLine="0" shrinkToFit="0" readingOrder="0"/>
      <extLst>
        <ext xmlns:xfpb="http://schemas.microsoft.com/office/spreadsheetml/2022/featurepropertybag" uri="{0417FA29-78FA-4A13-93AC-8FF0FAFDF519}">
          <xfpb:DXFComplement i="0"/>
        </ext>
      </extLst>
    </dxf>
    <dxf>
      <font>
        <b val="0"/>
        <i val="0"/>
        <strike val="0"/>
        <condense val="0"/>
        <extend val="0"/>
        <outline val="0"/>
        <shadow val="0"/>
        <u val="none"/>
        <vertAlign val="baseline"/>
        <sz val="11"/>
        <color theme="1"/>
        <name val="Aptos"/>
        <family val="2"/>
        <scheme val="none"/>
      </font>
      <fill>
        <patternFill patternType="solid">
          <fgColor indexed="64"/>
          <bgColor theme="0"/>
        </patternFill>
      </fill>
      <alignment horizontal="left" vertical="center" textRotation="0" wrapText="1" indent="0" justifyLastLine="0" shrinkToFit="0" readingOrder="0"/>
    </dxf>
    <dxf>
      <font>
        <b/>
        <i val="0"/>
        <strike val="0"/>
        <condense val="0"/>
        <extend val="0"/>
        <outline val="0"/>
        <shadow val="0"/>
        <u val="none"/>
        <vertAlign val="baseline"/>
        <sz val="11"/>
        <color theme="1"/>
        <name val="Aptos"/>
        <family val="2"/>
        <scheme val="none"/>
      </font>
      <fill>
        <patternFill patternType="solid">
          <fgColor indexed="64"/>
          <bgColor theme="0"/>
        </patternFill>
      </fill>
      <alignment horizontal="left" vertical="center" textRotation="0" wrapText="0" indent="0" justifyLastLine="0" shrinkToFit="0" readingOrder="0"/>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strike val="0"/>
        <outline val="0"/>
        <shadow val="0"/>
        <u val="none"/>
        <vertAlign val="baseline"/>
        <name val="Aptos"/>
        <family val="2"/>
        <scheme val="none"/>
      </font>
      <fill>
        <patternFill patternType="solid">
          <fgColor rgb="FF000000"/>
          <bgColor rgb="FFFFFFFF"/>
        </patternFill>
      </fill>
      <alignment horizontal="general" vertical="bottom" textRotation="0" wrapText="1" indent="0" justifyLastLine="0" shrinkToFit="0" readingOrder="0"/>
    </dxf>
    <dxf>
      <font>
        <strike val="0"/>
        <outline val="0"/>
        <shadow val="0"/>
        <u val="none"/>
        <vertAlign val="baseline"/>
        <name val="Aptos"/>
        <family val="2"/>
        <scheme val="none"/>
      </font>
      <numFmt numFmtId="0" formatCode="General"/>
      <fill>
        <patternFill patternType="solid">
          <fgColor indexed="64"/>
          <bgColor theme="0"/>
        </patternFill>
      </fill>
      <alignment horizontal="center" vertical="bottom" textRotation="0" wrapText="1" indent="0" justifyLastLine="0" shrinkToFit="0" readingOrder="0"/>
    </dxf>
    <dxf>
      <font>
        <b/>
        <i val="0"/>
        <strike val="0"/>
        <condense val="0"/>
        <extend val="0"/>
        <outline val="0"/>
        <shadow val="0"/>
        <u val="none"/>
        <vertAlign val="baseline"/>
        <sz val="11"/>
        <color theme="1"/>
        <name val="Aptos"/>
        <family val="2"/>
        <scheme val="none"/>
      </font>
      <alignment horizontal="center" vertical="bottom" textRotation="0" wrapText="1" indent="0" justifyLastLine="0" shrinkToFit="0" readingOrder="0"/>
      <extLst>
        <ext xmlns:xfpb="http://schemas.microsoft.com/office/spreadsheetml/2022/featurepropertybag" uri="{0417FA29-78FA-4A13-93AC-8FF0FAFDF519}">
          <xfpb:DXFComplement i="0"/>
        </ext>
      </extLst>
    </dxf>
    <dxf>
      <font>
        <b/>
        <strike val="0"/>
        <outline val="0"/>
        <shadow val="0"/>
        <u val="none"/>
        <vertAlign val="baseline"/>
        <sz val="11"/>
        <color theme="1"/>
        <name val="Aptos"/>
        <family val="2"/>
        <scheme val="none"/>
      </font>
      <fill>
        <patternFill patternType="none">
          <fgColor indexed="64"/>
          <bgColor auto="1"/>
        </patternFill>
      </fill>
      <alignment horizontal="general" vertical="center" textRotation="0" wrapText="1" indent="0" justifyLastLine="0" shrinkToFit="0" readingOrder="0"/>
    </dxf>
    <dxf>
      <font>
        <b/>
        <strike val="0"/>
        <outline val="0"/>
        <shadow val="0"/>
        <u val="none"/>
        <vertAlign val="baseline"/>
        <name val="Aptos"/>
        <family val="2"/>
        <scheme val="none"/>
      </font>
      <fill>
        <patternFill patternType="solid">
          <fgColor indexed="64"/>
          <bgColor theme="0"/>
        </patternFill>
      </fill>
      <alignment horizontal="general" vertical="bottom" textRotation="0" wrapText="1" indent="0" justifyLastLine="0" shrinkToFit="0" readingOrder="0"/>
    </dxf>
    <dxf>
      <font>
        <strike val="0"/>
        <outline val="0"/>
        <shadow val="0"/>
        <u val="none"/>
        <vertAlign val="baseline"/>
        <name val="Aptos"/>
        <family val="2"/>
        <scheme val="none"/>
      </font>
      <fill>
        <patternFill patternType="solid">
          <fgColor rgb="FF000000"/>
          <bgColor rgb="FFFFFFFF"/>
        </patternFill>
      </fill>
      <alignment vertical="bottom" textRotation="0" wrapText="1" indent="0" justifyLastLine="0" shrinkToFit="0" readingOrder="0"/>
    </dxf>
    <dxf>
      <font>
        <b/>
        <i val="0"/>
        <strike val="0"/>
        <condense val="0"/>
        <extend val="0"/>
        <outline val="0"/>
        <shadow val="0"/>
        <u val="none"/>
        <vertAlign val="baseline"/>
        <sz val="12"/>
        <color auto="1"/>
        <name val="Aptos"/>
        <family val="2"/>
        <scheme val="none"/>
      </font>
      <fill>
        <patternFill patternType="solid">
          <fgColor indexed="64"/>
          <bgColor rgb="FF92B201"/>
        </patternFill>
      </fill>
      <alignment horizontal="center" vertical="bottom" textRotation="0" wrapText="0" indent="0" justifyLastLine="0" shrinkToFit="0" readingOrder="0"/>
    </dxf>
    <dxf>
      <font>
        <strike val="0"/>
        <outline val="0"/>
        <shadow val="0"/>
        <u val="none"/>
        <vertAlign val="baseline"/>
        <name val="Aptos"/>
        <family val="2"/>
        <scheme val="none"/>
      </font>
      <fill>
        <patternFill patternType="solid">
          <fgColor rgb="FF000000"/>
          <bgColor rgb="FFFFFFFF"/>
        </patternFill>
      </fill>
      <alignment horizontal="general" vertical="bottom" textRotation="0" wrapText="1" indent="0" justifyLastLine="0" shrinkToFit="0" readingOrder="0"/>
    </dxf>
    <dxf>
      <font>
        <strike val="0"/>
        <outline val="0"/>
        <shadow val="0"/>
        <u val="none"/>
        <vertAlign val="baseline"/>
        <name val="Aptos"/>
        <family val="2"/>
        <scheme val="none"/>
      </font>
      <numFmt numFmtId="0" formatCode="General"/>
      <fill>
        <patternFill patternType="solid">
          <fgColor indexed="64"/>
          <bgColor theme="0"/>
        </patternFill>
      </fill>
      <alignment horizontal="center" vertical="bottom" textRotation="0" wrapText="1" indent="0" justifyLastLine="0" shrinkToFit="0" readingOrder="0"/>
    </dxf>
    <dxf>
      <font>
        <b/>
        <i val="0"/>
        <strike val="0"/>
        <condense val="0"/>
        <extend val="0"/>
        <outline val="0"/>
        <shadow val="0"/>
        <u val="none"/>
        <vertAlign val="baseline"/>
        <sz val="11"/>
        <color theme="1"/>
        <name val="Aptos"/>
        <family val="2"/>
        <scheme val="none"/>
      </font>
      <alignment horizontal="center" vertical="bottom" textRotation="0" wrapText="1" indent="0" justifyLastLine="0" shrinkToFit="0" readingOrder="0"/>
      <extLst>
        <ext xmlns:xfpb="http://schemas.microsoft.com/office/spreadsheetml/2022/featurepropertybag" uri="{0417FA29-78FA-4A13-93AC-8FF0FAFDF519}">
          <xfpb:DXFComplement i="0"/>
        </ext>
      </extLst>
    </dxf>
    <dxf>
      <font>
        <b/>
        <strike val="0"/>
        <outline val="0"/>
        <shadow val="0"/>
        <u val="none"/>
        <vertAlign val="baseline"/>
        <sz val="11"/>
        <color theme="1"/>
        <name val="Aptos"/>
        <family val="2"/>
        <scheme val="none"/>
      </font>
      <fill>
        <patternFill patternType="none">
          <fgColor indexed="64"/>
          <bgColor auto="1"/>
        </patternFill>
      </fill>
      <alignment horizontal="general" vertical="center" textRotation="0" wrapText="1" indent="0" justifyLastLine="0" shrinkToFit="0" readingOrder="0"/>
    </dxf>
    <dxf>
      <font>
        <b/>
        <strike val="0"/>
        <outline val="0"/>
        <shadow val="0"/>
        <u val="none"/>
        <vertAlign val="baseline"/>
        <name val="Aptos"/>
        <family val="2"/>
        <scheme val="none"/>
      </font>
      <fill>
        <patternFill patternType="solid">
          <fgColor indexed="64"/>
          <bgColor theme="0"/>
        </patternFill>
      </fill>
      <alignment horizontal="general" vertical="bottom" textRotation="0" wrapText="1" indent="0" justifyLastLine="0" shrinkToFit="0" readingOrder="0"/>
    </dxf>
    <dxf>
      <font>
        <strike val="0"/>
        <outline val="0"/>
        <shadow val="0"/>
        <u val="none"/>
        <vertAlign val="baseline"/>
        <name val="Aptos"/>
        <family val="2"/>
        <scheme val="none"/>
      </font>
      <fill>
        <patternFill patternType="solid">
          <fgColor rgb="FF000000"/>
          <bgColor rgb="FFFFFFFF"/>
        </patternFill>
      </fill>
      <alignment vertical="bottom" textRotation="0" wrapText="1" indent="0" justifyLastLine="0" shrinkToFit="0" readingOrder="0"/>
    </dxf>
    <dxf>
      <font>
        <b/>
        <i val="0"/>
        <strike val="0"/>
        <condense val="0"/>
        <extend val="0"/>
        <outline val="0"/>
        <shadow val="0"/>
        <u val="none"/>
        <vertAlign val="baseline"/>
        <sz val="12"/>
        <color auto="1"/>
        <name val="Aptos"/>
        <family val="2"/>
        <scheme val="none"/>
      </font>
      <fill>
        <patternFill patternType="solid">
          <fgColor indexed="64"/>
          <bgColor rgb="FF92B201"/>
        </patternFill>
      </fill>
      <alignment horizontal="center" vertical="bottom" textRotation="0" wrapText="0" indent="0" justifyLastLine="0" shrinkToFit="0" readingOrder="0"/>
    </dxf>
    <dxf>
      <font>
        <strike val="0"/>
        <outline val="0"/>
        <shadow val="0"/>
        <u val="none"/>
        <vertAlign val="baseline"/>
        <name val="Aptos"/>
        <family val="2"/>
        <scheme val="none"/>
      </font>
      <fill>
        <patternFill patternType="solid">
          <fgColor rgb="FF000000"/>
          <bgColor rgb="FFFFFFFF"/>
        </patternFill>
      </fill>
      <alignment horizontal="general" vertical="bottom" textRotation="0" wrapText="1" indent="0" justifyLastLine="0" shrinkToFit="0" readingOrder="0"/>
    </dxf>
    <dxf>
      <font>
        <strike val="0"/>
        <outline val="0"/>
        <shadow val="0"/>
        <u val="none"/>
        <vertAlign val="baseline"/>
        <name val="Aptos"/>
        <family val="2"/>
        <scheme val="none"/>
      </font>
      <numFmt numFmtId="0" formatCode="General"/>
      <fill>
        <patternFill patternType="solid">
          <fgColor indexed="64"/>
          <bgColor theme="0"/>
        </patternFill>
      </fill>
      <alignment horizontal="center" vertical="bottom" textRotation="0" wrapText="1" indent="0" justifyLastLine="0" shrinkToFit="0" readingOrder="0"/>
    </dxf>
    <dxf>
      <font>
        <b/>
        <i val="0"/>
        <strike val="0"/>
        <condense val="0"/>
        <extend val="0"/>
        <outline val="0"/>
        <shadow val="0"/>
        <u val="none"/>
        <vertAlign val="baseline"/>
        <sz val="11"/>
        <color theme="1"/>
        <name val="Aptos"/>
        <family val="2"/>
        <scheme val="none"/>
      </font>
      <alignment horizontal="center" vertical="bottom" textRotation="0" wrapText="1" indent="0" justifyLastLine="0" shrinkToFit="0" readingOrder="0"/>
      <extLst>
        <ext xmlns:xfpb="http://schemas.microsoft.com/office/spreadsheetml/2022/featurepropertybag" uri="{0417FA29-78FA-4A13-93AC-8FF0FAFDF519}">
          <xfpb:DXFComplement i="0"/>
        </ext>
      </extLst>
    </dxf>
    <dxf>
      <font>
        <b/>
        <strike val="0"/>
        <outline val="0"/>
        <shadow val="0"/>
        <u val="none"/>
        <vertAlign val="baseline"/>
        <sz val="11"/>
        <color theme="1"/>
        <name val="Aptos"/>
        <family val="2"/>
        <scheme val="none"/>
      </font>
      <fill>
        <patternFill patternType="none">
          <fgColor indexed="64"/>
          <bgColor auto="1"/>
        </patternFill>
      </fill>
      <alignment horizontal="general" vertical="center" textRotation="0" wrapText="1" indent="0" justifyLastLine="0" shrinkToFit="0" readingOrder="0"/>
    </dxf>
    <dxf>
      <font>
        <b/>
        <strike val="0"/>
        <outline val="0"/>
        <shadow val="0"/>
        <u val="none"/>
        <vertAlign val="baseline"/>
        <name val="Aptos"/>
        <family val="2"/>
        <scheme val="none"/>
      </font>
      <fill>
        <patternFill patternType="solid">
          <fgColor indexed="64"/>
          <bgColor theme="0"/>
        </patternFill>
      </fill>
      <alignment horizontal="general" vertical="bottom" textRotation="0" wrapText="1" indent="0" justifyLastLine="0" shrinkToFit="0" readingOrder="0"/>
    </dxf>
    <dxf>
      <font>
        <strike val="0"/>
        <outline val="0"/>
        <shadow val="0"/>
        <u val="none"/>
        <vertAlign val="baseline"/>
        <name val="Aptos"/>
        <family val="2"/>
        <scheme val="none"/>
      </font>
      <fill>
        <patternFill patternType="solid">
          <fgColor rgb="FF000000"/>
          <bgColor rgb="FFFFFFFF"/>
        </patternFill>
      </fill>
      <alignment vertical="bottom" textRotation="0" wrapText="1" indent="0" justifyLastLine="0" shrinkToFit="0" readingOrder="0"/>
    </dxf>
    <dxf>
      <font>
        <b/>
        <i val="0"/>
        <strike val="0"/>
        <condense val="0"/>
        <extend val="0"/>
        <outline val="0"/>
        <shadow val="0"/>
        <u val="none"/>
        <vertAlign val="baseline"/>
        <sz val="12"/>
        <color auto="1"/>
        <name val="Aptos"/>
        <family val="2"/>
        <scheme val="none"/>
      </font>
      <fill>
        <patternFill patternType="solid">
          <fgColor indexed="64"/>
          <bgColor rgb="FF92B201"/>
        </patternFill>
      </fill>
      <alignment horizontal="center" vertical="bottom" textRotation="0" wrapText="0" indent="0" justifyLastLine="0" shrinkToFit="0" readingOrder="0"/>
    </dxf>
    <dxf>
      <font>
        <strike val="0"/>
        <outline val="0"/>
        <shadow val="0"/>
        <u val="none"/>
        <vertAlign val="baseline"/>
        <name val="Aptos"/>
        <family val="2"/>
        <scheme val="none"/>
      </font>
      <fill>
        <patternFill patternType="solid">
          <fgColor rgb="FF000000"/>
          <bgColor rgb="FFFFFFFF"/>
        </patternFill>
      </fill>
      <alignment horizontal="general" vertical="bottom" textRotation="0" wrapText="1" indent="0" justifyLastLine="0" shrinkToFit="0" readingOrder="0"/>
    </dxf>
    <dxf>
      <font>
        <strike val="0"/>
        <outline val="0"/>
        <shadow val="0"/>
        <u val="none"/>
        <vertAlign val="baseline"/>
        <name val="Aptos"/>
        <family val="2"/>
        <scheme val="none"/>
      </font>
      <numFmt numFmtId="0" formatCode="General"/>
      <fill>
        <patternFill patternType="solid">
          <fgColor indexed="64"/>
          <bgColor theme="0"/>
        </patternFill>
      </fill>
      <alignment horizontal="center" vertical="bottom" textRotation="0" wrapText="1" indent="0" justifyLastLine="0" shrinkToFit="0" readingOrder="0"/>
    </dxf>
    <dxf>
      <font>
        <b/>
        <i val="0"/>
        <strike val="0"/>
        <condense val="0"/>
        <extend val="0"/>
        <outline val="0"/>
        <shadow val="0"/>
        <u val="none"/>
        <vertAlign val="baseline"/>
        <sz val="11"/>
        <color theme="1"/>
        <name val="Aptos"/>
        <family val="2"/>
        <scheme val="none"/>
      </font>
      <alignment horizontal="center" vertical="bottom" textRotation="0" wrapText="1" indent="0" justifyLastLine="0" shrinkToFit="0" readingOrder="0"/>
      <extLst>
        <ext xmlns:xfpb="http://schemas.microsoft.com/office/spreadsheetml/2022/featurepropertybag" uri="{0417FA29-78FA-4A13-93AC-8FF0FAFDF519}">
          <xfpb:DXFComplement i="0"/>
        </ext>
      </extLst>
    </dxf>
    <dxf>
      <font>
        <b/>
        <strike val="0"/>
        <outline val="0"/>
        <shadow val="0"/>
        <u val="none"/>
        <vertAlign val="baseline"/>
        <sz val="11"/>
        <color theme="1"/>
        <name val="Aptos"/>
        <family val="2"/>
        <scheme val="none"/>
      </font>
      <fill>
        <patternFill patternType="none">
          <fgColor indexed="64"/>
          <bgColor auto="1"/>
        </patternFill>
      </fill>
      <alignment horizontal="general" vertical="center" textRotation="0" wrapText="1" indent="0" justifyLastLine="0" shrinkToFit="0" readingOrder="0"/>
    </dxf>
    <dxf>
      <font>
        <b/>
        <strike val="0"/>
        <outline val="0"/>
        <shadow val="0"/>
        <u val="none"/>
        <vertAlign val="baseline"/>
        <name val="Aptos"/>
        <family val="2"/>
        <scheme val="none"/>
      </font>
      <fill>
        <patternFill patternType="solid">
          <fgColor indexed="64"/>
          <bgColor theme="0"/>
        </patternFill>
      </fill>
      <alignment horizontal="general" vertical="bottom" textRotation="0" wrapText="1" indent="0" justifyLastLine="0" shrinkToFit="0" readingOrder="0"/>
    </dxf>
    <dxf>
      <font>
        <strike val="0"/>
        <outline val="0"/>
        <shadow val="0"/>
        <u val="none"/>
        <vertAlign val="baseline"/>
        <name val="Aptos"/>
        <family val="2"/>
        <scheme val="none"/>
      </font>
      <fill>
        <patternFill patternType="solid">
          <fgColor rgb="FF000000"/>
          <bgColor rgb="FFFFFFFF"/>
        </patternFill>
      </fill>
      <alignment vertical="bottom" textRotation="0" wrapText="1" indent="0" justifyLastLine="0" shrinkToFit="0" readingOrder="0"/>
    </dxf>
    <dxf>
      <font>
        <b/>
        <i val="0"/>
        <strike val="0"/>
        <condense val="0"/>
        <extend val="0"/>
        <outline val="0"/>
        <shadow val="0"/>
        <u val="none"/>
        <vertAlign val="baseline"/>
        <sz val="12"/>
        <color auto="1"/>
        <name val="Aptos"/>
        <family val="2"/>
        <scheme val="none"/>
      </font>
      <fill>
        <patternFill patternType="solid">
          <fgColor indexed="64"/>
          <bgColor rgb="FF92B201"/>
        </patternFill>
      </fill>
      <alignment horizontal="center" vertical="bottom" textRotation="0" wrapText="0" indent="0" justifyLastLine="0" shrinkToFit="0" readingOrder="0"/>
    </dxf>
    <dxf>
      <font>
        <strike val="0"/>
        <outline val="0"/>
        <shadow val="0"/>
        <u val="none"/>
        <vertAlign val="baseline"/>
        <name val="Aptos"/>
        <family val="2"/>
        <scheme val="none"/>
      </font>
      <fill>
        <patternFill patternType="solid">
          <fgColor rgb="FF000000"/>
          <bgColor rgb="FFFFFFFF"/>
        </patternFill>
      </fill>
      <alignment horizontal="general" vertical="bottom" textRotation="0" wrapText="1" indent="0" justifyLastLine="0" shrinkToFit="0" readingOrder="0"/>
    </dxf>
    <dxf>
      <font>
        <strike val="0"/>
        <outline val="0"/>
        <shadow val="0"/>
        <u val="none"/>
        <vertAlign val="baseline"/>
        <name val="Aptos"/>
        <family val="2"/>
        <scheme val="none"/>
      </font>
      <numFmt numFmtId="0" formatCode="General"/>
      <fill>
        <patternFill patternType="solid">
          <fgColor indexed="64"/>
          <bgColor theme="0"/>
        </patternFill>
      </fill>
      <alignment horizontal="center" vertical="bottom" textRotation="0" wrapText="1" indent="0" justifyLastLine="0" shrinkToFit="0" readingOrder="0"/>
    </dxf>
    <dxf>
      <font>
        <b/>
        <i val="0"/>
        <strike val="0"/>
        <condense val="0"/>
        <extend val="0"/>
        <outline val="0"/>
        <shadow val="0"/>
        <u val="none"/>
        <vertAlign val="baseline"/>
        <sz val="11"/>
        <color theme="1"/>
        <name val="Aptos"/>
        <family val="2"/>
        <scheme val="none"/>
      </font>
      <alignment horizontal="center" vertical="bottom" textRotation="0" wrapText="1" indent="0" justifyLastLine="0" shrinkToFit="0" readingOrder="0"/>
      <extLst>
        <ext xmlns:xfpb="http://schemas.microsoft.com/office/spreadsheetml/2022/featurepropertybag" uri="{0417FA29-78FA-4A13-93AC-8FF0FAFDF519}">
          <xfpb:DXFComplement i="0"/>
        </ext>
      </extLst>
    </dxf>
    <dxf>
      <font>
        <b/>
        <strike val="0"/>
        <outline val="0"/>
        <shadow val="0"/>
        <u val="none"/>
        <vertAlign val="baseline"/>
        <sz val="11"/>
        <color theme="1"/>
        <name val="Aptos"/>
        <family val="2"/>
        <scheme val="none"/>
      </font>
      <fill>
        <patternFill patternType="none">
          <fgColor indexed="64"/>
          <bgColor auto="1"/>
        </patternFill>
      </fill>
      <alignment horizontal="general" vertical="center" textRotation="0" wrapText="1" indent="0" justifyLastLine="0" shrinkToFit="0" readingOrder="0"/>
    </dxf>
    <dxf>
      <font>
        <b/>
        <strike val="0"/>
        <outline val="0"/>
        <shadow val="0"/>
        <u val="none"/>
        <vertAlign val="baseline"/>
        <name val="Aptos"/>
        <family val="2"/>
        <scheme val="none"/>
      </font>
      <fill>
        <patternFill patternType="solid">
          <fgColor indexed="64"/>
          <bgColor theme="0"/>
        </patternFill>
      </fill>
      <alignment horizontal="general" vertical="bottom" textRotation="0" wrapText="1" indent="0" justifyLastLine="0" shrinkToFit="0" readingOrder="0"/>
    </dxf>
    <dxf>
      <font>
        <strike val="0"/>
        <outline val="0"/>
        <shadow val="0"/>
        <u val="none"/>
        <vertAlign val="baseline"/>
        <name val="Aptos"/>
        <family val="2"/>
        <scheme val="none"/>
      </font>
      <fill>
        <patternFill patternType="solid">
          <fgColor rgb="FF000000"/>
          <bgColor rgb="FFFFFFFF"/>
        </patternFill>
      </fill>
      <alignment vertical="bottom" textRotation="0" wrapText="1" indent="0" justifyLastLine="0" shrinkToFit="0" readingOrder="0"/>
    </dxf>
    <dxf>
      <font>
        <b/>
        <i val="0"/>
        <strike val="0"/>
        <condense val="0"/>
        <extend val="0"/>
        <outline val="0"/>
        <shadow val="0"/>
        <u val="none"/>
        <vertAlign val="baseline"/>
        <sz val="12"/>
        <color auto="1"/>
        <name val="Aptos"/>
        <family val="2"/>
        <scheme val="none"/>
      </font>
      <fill>
        <patternFill patternType="solid">
          <fgColor indexed="64"/>
          <bgColor rgb="FF92B201"/>
        </patternFill>
      </fill>
      <alignment horizontal="center" vertical="bottom" textRotation="0" wrapText="0" indent="0" justifyLastLine="0" shrinkToFit="0" readingOrder="0"/>
    </dxf>
    <dxf>
      <font>
        <strike val="0"/>
        <outline val="0"/>
        <shadow val="0"/>
        <u val="none"/>
        <vertAlign val="baseline"/>
        <name val="Aptos"/>
        <family val="2"/>
        <scheme val="none"/>
      </font>
      <fill>
        <patternFill patternType="solid">
          <fgColor rgb="FF000000"/>
          <bgColor rgb="FFFFFFFF"/>
        </patternFill>
      </fill>
      <alignment horizontal="general" vertical="bottom" textRotation="0" wrapText="1" indent="0" justifyLastLine="0" shrinkToFit="0" readingOrder="0"/>
    </dxf>
    <dxf>
      <font>
        <strike val="0"/>
        <outline val="0"/>
        <shadow val="0"/>
        <u val="none"/>
        <vertAlign val="baseline"/>
        <name val="Aptos"/>
        <family val="2"/>
        <scheme val="none"/>
      </font>
      <numFmt numFmtId="0" formatCode="General"/>
      <fill>
        <patternFill patternType="solid">
          <fgColor indexed="64"/>
          <bgColor theme="0"/>
        </patternFill>
      </fill>
      <alignment horizontal="center" vertical="bottom" textRotation="0" wrapText="1" indent="0" justifyLastLine="0" shrinkToFit="0" readingOrder="0"/>
    </dxf>
    <dxf>
      <font>
        <b/>
        <i val="0"/>
        <strike val="0"/>
        <condense val="0"/>
        <extend val="0"/>
        <outline val="0"/>
        <shadow val="0"/>
        <u val="none"/>
        <vertAlign val="baseline"/>
        <sz val="11"/>
        <color theme="1"/>
        <name val="Aptos"/>
        <family val="2"/>
        <scheme val="none"/>
      </font>
      <alignment horizontal="center" vertical="bottom" textRotation="0" wrapText="1" indent="0" justifyLastLine="0" shrinkToFit="0" readingOrder="0"/>
      <extLst>
        <ext xmlns:xfpb="http://schemas.microsoft.com/office/spreadsheetml/2022/featurepropertybag" uri="{0417FA29-78FA-4A13-93AC-8FF0FAFDF519}">
          <xfpb:DXFComplement i="0"/>
        </ext>
      </extLst>
    </dxf>
    <dxf>
      <font>
        <b/>
        <strike val="0"/>
        <outline val="0"/>
        <shadow val="0"/>
        <u val="none"/>
        <vertAlign val="baseline"/>
        <sz val="11"/>
        <color theme="1"/>
        <name val="Aptos"/>
        <family val="2"/>
        <scheme val="none"/>
      </font>
      <fill>
        <patternFill patternType="none">
          <fgColor indexed="64"/>
          <bgColor auto="1"/>
        </patternFill>
      </fill>
      <alignment horizontal="general" vertical="center" textRotation="0" wrapText="1" indent="0" justifyLastLine="0" shrinkToFit="0" readingOrder="0"/>
    </dxf>
    <dxf>
      <font>
        <b/>
        <strike val="0"/>
        <outline val="0"/>
        <shadow val="0"/>
        <u val="none"/>
        <vertAlign val="baseline"/>
        <name val="Aptos"/>
        <family val="2"/>
        <scheme val="none"/>
      </font>
      <fill>
        <patternFill patternType="solid">
          <fgColor indexed="64"/>
          <bgColor theme="0"/>
        </patternFill>
      </fill>
      <alignment horizontal="general" vertical="bottom" textRotation="0" wrapText="1" indent="0" justifyLastLine="0" shrinkToFit="0" readingOrder="0"/>
    </dxf>
    <dxf>
      <font>
        <strike val="0"/>
        <outline val="0"/>
        <shadow val="0"/>
        <u val="none"/>
        <vertAlign val="baseline"/>
        <name val="Aptos"/>
        <family val="2"/>
        <scheme val="none"/>
      </font>
      <fill>
        <patternFill patternType="solid">
          <fgColor rgb="FF000000"/>
          <bgColor rgb="FFFFFFFF"/>
        </patternFill>
      </fill>
      <alignment vertical="bottom" textRotation="0" wrapText="1" indent="0" justifyLastLine="0" shrinkToFit="0" readingOrder="0"/>
    </dxf>
    <dxf>
      <font>
        <b/>
        <i val="0"/>
        <strike val="0"/>
        <condense val="0"/>
        <extend val="0"/>
        <outline val="0"/>
        <shadow val="0"/>
        <u val="none"/>
        <vertAlign val="baseline"/>
        <sz val="12"/>
        <color auto="1"/>
        <name val="Aptos"/>
        <family val="2"/>
        <scheme val="none"/>
      </font>
      <fill>
        <patternFill patternType="solid">
          <fgColor indexed="64"/>
          <bgColor rgb="FF92B201"/>
        </patternFill>
      </fill>
      <alignment horizontal="center" vertical="bottom" textRotation="0" wrapText="0" indent="0" justifyLastLine="0" shrinkToFit="0" readingOrder="0"/>
    </dxf>
    <dxf>
      <font>
        <strike val="0"/>
        <outline val="0"/>
        <shadow val="0"/>
        <u val="none"/>
        <vertAlign val="baseline"/>
        <name val="Aptos"/>
        <family val="2"/>
        <scheme val="none"/>
      </font>
      <fill>
        <patternFill patternType="solid">
          <fgColor rgb="FF000000"/>
          <bgColor rgb="FFFFFFFF"/>
        </patternFill>
      </fill>
      <alignment horizontal="general" vertical="bottom" textRotation="0" wrapText="1" indent="0" justifyLastLine="0" shrinkToFit="0" readingOrder="0"/>
    </dxf>
    <dxf>
      <font>
        <strike val="0"/>
        <outline val="0"/>
        <shadow val="0"/>
        <u val="none"/>
        <vertAlign val="baseline"/>
        <name val="Aptos"/>
        <family val="2"/>
        <scheme val="none"/>
      </font>
      <numFmt numFmtId="0" formatCode="General"/>
      <fill>
        <patternFill patternType="solid">
          <fgColor indexed="64"/>
          <bgColor theme="0"/>
        </patternFill>
      </fill>
      <alignment horizontal="center" vertical="bottom" textRotation="0" wrapText="1" indent="0" justifyLastLine="0" shrinkToFit="0" readingOrder="0"/>
    </dxf>
    <dxf>
      <font>
        <b/>
        <i val="0"/>
        <strike val="0"/>
        <condense val="0"/>
        <extend val="0"/>
        <outline val="0"/>
        <shadow val="0"/>
        <u val="none"/>
        <vertAlign val="baseline"/>
        <sz val="11"/>
        <color theme="1"/>
        <name val="Aptos"/>
        <family val="2"/>
        <scheme val="none"/>
      </font>
      <alignment horizontal="center" vertical="bottom" textRotation="0" wrapText="1" indent="0" justifyLastLine="0" shrinkToFit="0" readingOrder="0"/>
      <extLst>
        <ext xmlns:xfpb="http://schemas.microsoft.com/office/spreadsheetml/2022/featurepropertybag" uri="{0417FA29-78FA-4A13-93AC-8FF0FAFDF519}">
          <xfpb:DXFComplement i="0"/>
        </ext>
      </extLst>
    </dxf>
    <dxf>
      <font>
        <b/>
        <strike val="0"/>
        <outline val="0"/>
        <shadow val="0"/>
        <u val="none"/>
        <vertAlign val="baseline"/>
        <sz val="11"/>
        <color theme="1"/>
        <name val="Aptos"/>
        <family val="2"/>
        <scheme val="none"/>
      </font>
      <fill>
        <patternFill patternType="none">
          <fgColor indexed="64"/>
          <bgColor auto="1"/>
        </patternFill>
      </fill>
      <alignment horizontal="general" vertical="center" textRotation="0" wrapText="1" indent="0" justifyLastLine="0" shrinkToFit="0" readingOrder="0"/>
    </dxf>
    <dxf>
      <font>
        <b/>
        <strike val="0"/>
        <outline val="0"/>
        <shadow val="0"/>
        <u val="none"/>
        <vertAlign val="baseline"/>
        <name val="Aptos"/>
        <family val="2"/>
        <scheme val="none"/>
      </font>
      <fill>
        <patternFill patternType="solid">
          <fgColor indexed="64"/>
          <bgColor theme="0"/>
        </patternFill>
      </fill>
      <alignment horizontal="general" vertical="bottom" textRotation="0" wrapText="1" indent="0" justifyLastLine="0" shrinkToFit="0" readingOrder="0"/>
    </dxf>
    <dxf>
      <font>
        <strike val="0"/>
        <outline val="0"/>
        <shadow val="0"/>
        <u val="none"/>
        <vertAlign val="baseline"/>
        <name val="Aptos"/>
        <family val="2"/>
        <scheme val="none"/>
      </font>
      <fill>
        <patternFill patternType="solid">
          <fgColor rgb="FF000000"/>
          <bgColor rgb="FFFFFFFF"/>
        </patternFill>
      </fill>
      <alignment vertical="bottom" textRotation="0" wrapText="1" indent="0" justifyLastLine="0" shrinkToFit="0" readingOrder="0"/>
    </dxf>
    <dxf>
      <font>
        <b/>
        <i val="0"/>
        <strike val="0"/>
        <condense val="0"/>
        <extend val="0"/>
        <outline val="0"/>
        <shadow val="0"/>
        <u val="none"/>
        <vertAlign val="baseline"/>
        <sz val="12"/>
        <color auto="1"/>
        <name val="Aptos"/>
        <family val="2"/>
        <scheme val="none"/>
      </font>
      <fill>
        <patternFill patternType="solid">
          <fgColor indexed="64"/>
          <bgColor rgb="FF92B201"/>
        </patternFill>
      </fill>
      <alignment horizontal="center" vertical="bottom" textRotation="0" wrapText="0" indent="0" justifyLastLine="0" shrinkToFit="0" readingOrder="0"/>
    </dxf>
    <dxf>
      <font>
        <strike val="0"/>
        <outline val="0"/>
        <shadow val="0"/>
        <u val="none"/>
        <vertAlign val="baseline"/>
        <name val="Aptos"/>
        <family val="2"/>
        <scheme val="none"/>
      </font>
      <fill>
        <patternFill patternType="solid">
          <fgColor rgb="FF000000"/>
          <bgColor rgb="FFFFFFFF"/>
        </patternFill>
      </fill>
      <alignment horizontal="left" vertical="center" textRotation="0" wrapText="1" indent="0" justifyLastLine="0" shrinkToFit="0" readingOrder="0"/>
    </dxf>
    <dxf>
      <font>
        <strike val="0"/>
        <outline val="0"/>
        <shadow val="0"/>
        <u val="none"/>
        <vertAlign val="baseline"/>
        <name val="Aptos"/>
        <family val="2"/>
        <scheme val="none"/>
      </font>
      <numFmt numFmtId="0" formatCode="General"/>
      <fill>
        <patternFill patternType="solid">
          <fgColor indexed="64"/>
          <bgColor theme="0"/>
        </patternFill>
      </fill>
      <alignment horizontal="left" vertical="center" textRotation="0" wrapText="1" indent="0" justifyLastLine="0" shrinkToFit="0" readingOrder="0"/>
    </dxf>
    <dxf>
      <font>
        <b/>
        <i val="0"/>
        <strike val="0"/>
        <condense val="0"/>
        <extend val="0"/>
        <outline val="0"/>
        <shadow val="0"/>
        <u val="none"/>
        <vertAlign val="baseline"/>
        <sz val="11"/>
        <color theme="1"/>
        <name val="Aptos"/>
        <family val="2"/>
        <scheme val="none"/>
      </font>
      <alignment horizontal="left" vertical="center" textRotation="0" wrapText="1" indent="0" justifyLastLine="0" shrinkToFit="0" readingOrder="0"/>
      <extLst>
        <ext xmlns:xfpb="http://schemas.microsoft.com/office/spreadsheetml/2022/featurepropertybag" uri="{0417FA29-78FA-4A13-93AC-8FF0FAFDF519}">
          <xfpb:DXFComplement i="0"/>
        </ext>
      </extLst>
    </dxf>
    <dxf>
      <font>
        <strike val="0"/>
        <outline val="0"/>
        <shadow val="0"/>
        <u val="none"/>
        <vertAlign val="baseline"/>
        <name val="Aptos"/>
        <family val="2"/>
        <scheme val="none"/>
      </font>
      <fill>
        <patternFill patternType="none">
          <fgColor indexed="64"/>
          <bgColor auto="1"/>
        </patternFill>
      </fill>
      <alignment horizontal="left" vertical="center" textRotation="0" wrapText="1" indent="0" justifyLastLine="0" shrinkToFit="0" readingOrder="0"/>
    </dxf>
    <dxf>
      <font>
        <b/>
        <strike val="0"/>
        <outline val="0"/>
        <shadow val="0"/>
        <u val="none"/>
        <vertAlign val="baseline"/>
        <name val="Aptos"/>
        <family val="2"/>
        <scheme val="none"/>
      </font>
      <fill>
        <patternFill patternType="solid">
          <fgColor indexed="64"/>
          <bgColor theme="0"/>
        </patternFill>
      </fill>
      <alignment horizontal="center" vertical="center" textRotation="0" wrapText="1" indent="0" justifyLastLine="0" shrinkToFit="0" readingOrder="0"/>
    </dxf>
    <dxf>
      <font>
        <strike val="0"/>
        <outline val="0"/>
        <shadow val="0"/>
        <u val="none"/>
        <vertAlign val="baseline"/>
        <name val="Aptos"/>
        <family val="2"/>
        <scheme val="none"/>
      </font>
      <fill>
        <patternFill patternType="solid">
          <fgColor rgb="FF000000"/>
          <bgColor rgb="FFFFFFFF"/>
        </patternFill>
      </fill>
      <alignment vertical="bottom" textRotation="0" wrapText="1" indent="0" justifyLastLine="0" shrinkToFit="0" readingOrder="0"/>
    </dxf>
    <dxf>
      <font>
        <b/>
        <i val="0"/>
        <strike val="0"/>
        <condense val="0"/>
        <extend val="0"/>
        <outline val="0"/>
        <shadow val="0"/>
        <u val="none"/>
        <vertAlign val="baseline"/>
        <sz val="12"/>
        <color auto="1"/>
        <name val="Aptos"/>
        <family val="2"/>
        <scheme val="none"/>
      </font>
      <fill>
        <patternFill patternType="solid">
          <fgColor indexed="64"/>
          <bgColor rgb="FF92B201"/>
        </patternFill>
      </fill>
      <alignment horizontal="center" vertical="bottom" textRotation="0" wrapText="0" indent="0" justifyLastLine="0" shrinkToFit="0" readingOrder="0"/>
    </dxf>
    <dxf>
      <font>
        <strike val="0"/>
        <outline val="0"/>
        <shadow val="0"/>
        <u val="none"/>
        <vertAlign val="baseline"/>
        <name val="Aptos"/>
        <family val="2"/>
        <scheme val="none"/>
      </font>
      <fill>
        <patternFill patternType="solid">
          <fgColor rgb="FF000000"/>
          <bgColor rgb="FFFFFFFF"/>
        </patternFill>
      </fill>
      <alignment horizontal="left" vertical="center" textRotation="0" wrapText="1" indent="0" justifyLastLine="0" shrinkToFit="0" readingOrder="0"/>
    </dxf>
    <dxf>
      <font>
        <strike val="0"/>
        <outline val="0"/>
        <shadow val="0"/>
        <u val="none"/>
        <vertAlign val="baseline"/>
        <name val="Aptos"/>
        <family val="2"/>
        <scheme val="none"/>
      </font>
      <numFmt numFmtId="0" formatCode="General"/>
      <fill>
        <patternFill patternType="solid">
          <fgColor indexed="64"/>
          <bgColor theme="0"/>
        </patternFill>
      </fill>
      <alignment horizontal="left" vertical="center" textRotation="0" wrapText="1" indent="0" justifyLastLine="0" shrinkToFit="0" readingOrder="0"/>
    </dxf>
    <dxf>
      <font>
        <b/>
        <i val="0"/>
        <strike val="0"/>
        <condense val="0"/>
        <extend val="0"/>
        <outline val="0"/>
        <shadow val="0"/>
        <u val="none"/>
        <vertAlign val="baseline"/>
        <sz val="11"/>
        <color theme="1"/>
        <name val="Aptos"/>
        <family val="2"/>
        <scheme val="none"/>
      </font>
      <alignment horizontal="left" vertical="center" textRotation="0" wrapText="1" indent="0" justifyLastLine="0" shrinkToFit="0" readingOrder="0"/>
      <extLst>
        <ext xmlns:xfpb="http://schemas.microsoft.com/office/spreadsheetml/2022/featurepropertybag" uri="{0417FA29-78FA-4A13-93AC-8FF0FAFDF519}">
          <xfpb:DXFComplement i="0"/>
        </ext>
      </extLst>
    </dxf>
    <dxf>
      <font>
        <strike val="0"/>
        <outline val="0"/>
        <shadow val="0"/>
        <u val="none"/>
        <vertAlign val="baseline"/>
        <name val="Aptos"/>
        <family val="2"/>
        <scheme val="none"/>
      </font>
      <fill>
        <patternFill patternType="none">
          <fgColor indexed="64"/>
          <bgColor auto="1"/>
        </patternFill>
      </fill>
      <alignment horizontal="left" vertical="center" textRotation="0" wrapText="1" indent="0" justifyLastLine="0" shrinkToFit="0" readingOrder="0"/>
    </dxf>
    <dxf>
      <font>
        <b/>
        <strike val="0"/>
        <outline val="0"/>
        <shadow val="0"/>
        <u val="none"/>
        <vertAlign val="baseline"/>
        <name val="Aptos"/>
        <family val="2"/>
        <scheme val="none"/>
      </font>
      <fill>
        <patternFill patternType="solid">
          <fgColor indexed="64"/>
          <bgColor theme="0"/>
        </patternFill>
      </fill>
      <alignment horizontal="general" vertical="bottom" textRotation="0" wrapText="1" indent="0" justifyLastLine="0" shrinkToFit="0" readingOrder="0"/>
    </dxf>
    <dxf>
      <font>
        <strike val="0"/>
        <outline val="0"/>
        <shadow val="0"/>
        <u val="none"/>
        <vertAlign val="baseline"/>
        <name val="Aptos"/>
        <family val="2"/>
        <scheme val="none"/>
      </font>
      <fill>
        <patternFill patternType="solid">
          <fgColor rgb="FF000000"/>
          <bgColor rgb="FFFFFFFF"/>
        </patternFill>
      </fill>
      <alignment vertical="bottom" textRotation="0" wrapText="1" indent="0" justifyLastLine="0" shrinkToFit="0" readingOrder="0"/>
    </dxf>
    <dxf>
      <font>
        <b/>
        <i val="0"/>
        <strike val="0"/>
        <condense val="0"/>
        <extend val="0"/>
        <outline val="0"/>
        <shadow val="0"/>
        <u val="none"/>
        <vertAlign val="baseline"/>
        <sz val="12"/>
        <color auto="1"/>
        <name val="Aptos"/>
        <family val="2"/>
        <scheme val="none"/>
      </font>
      <fill>
        <patternFill patternType="solid">
          <fgColor indexed="64"/>
          <bgColor rgb="FF92B201"/>
        </patternFill>
      </fill>
      <alignment horizontal="center" vertical="bottom" textRotation="0" wrapText="0" indent="0" justifyLastLine="0" shrinkToFit="0" readingOrder="0"/>
    </dxf>
    <dxf>
      <font>
        <strike val="0"/>
        <outline val="0"/>
        <shadow val="0"/>
        <u val="none"/>
        <vertAlign val="baseline"/>
        <name val="Aptos"/>
        <family val="2"/>
        <scheme val="none"/>
      </font>
      <fill>
        <patternFill patternType="solid">
          <fgColor rgb="FF000000"/>
          <bgColor rgb="FFFFFFFF"/>
        </patternFill>
      </fill>
      <alignment horizontal="general" vertical="bottom" textRotation="0" wrapText="1" indent="0" justifyLastLine="0" shrinkToFit="0" readingOrder="0"/>
    </dxf>
    <dxf>
      <font>
        <strike val="0"/>
        <outline val="0"/>
        <shadow val="0"/>
        <u val="none"/>
        <vertAlign val="baseline"/>
        <name val="Aptos"/>
        <family val="2"/>
        <scheme val="none"/>
      </font>
      <numFmt numFmtId="0" formatCode="General"/>
      <fill>
        <patternFill patternType="solid">
          <fgColor indexed="64"/>
          <bgColor theme="0"/>
        </patternFill>
      </fill>
      <alignment horizontal="center" vertical="bottom" textRotation="0" wrapText="1" indent="0" justifyLastLine="0" shrinkToFit="0" readingOrder="0"/>
    </dxf>
    <dxf>
      <font>
        <b/>
        <i val="0"/>
        <strike val="0"/>
        <condense val="0"/>
        <extend val="0"/>
        <outline val="0"/>
        <shadow val="0"/>
        <u val="none"/>
        <vertAlign val="baseline"/>
        <sz val="11"/>
        <color theme="1"/>
        <name val="Aptos"/>
        <family val="2"/>
        <scheme val="none"/>
      </font>
      <alignment horizontal="center" vertical="bottom" textRotation="0" wrapText="1" indent="0" justifyLastLine="0" shrinkToFit="0" readingOrder="0"/>
      <extLst>
        <ext xmlns:xfpb="http://schemas.microsoft.com/office/spreadsheetml/2022/featurepropertybag" uri="{0417FA29-78FA-4A13-93AC-8FF0FAFDF519}">
          <xfpb:DXFComplement i="0"/>
        </ext>
      </extLst>
    </dxf>
    <dxf>
      <font>
        <strike val="0"/>
        <outline val="0"/>
        <shadow val="0"/>
        <u val="none"/>
        <vertAlign val="baseline"/>
        <name val="Aptos"/>
        <family val="2"/>
        <scheme val="none"/>
      </font>
      <fill>
        <patternFill patternType="none">
          <fgColor indexed="64"/>
          <bgColor auto="1"/>
        </patternFill>
      </fill>
      <alignment horizontal="general" vertical="bottom" textRotation="0" wrapText="1" indent="0" justifyLastLine="0" shrinkToFit="0" readingOrder="0"/>
    </dxf>
    <dxf>
      <font>
        <b/>
        <strike val="0"/>
        <outline val="0"/>
        <shadow val="0"/>
        <u val="none"/>
        <vertAlign val="baseline"/>
        <name val="Aptos"/>
        <family val="2"/>
        <scheme val="none"/>
      </font>
      <fill>
        <patternFill patternType="solid">
          <fgColor indexed="64"/>
          <bgColor theme="0"/>
        </patternFill>
      </fill>
      <alignment horizontal="general" vertical="bottom" textRotation="0" wrapText="1" indent="0" justifyLastLine="0" shrinkToFit="0" readingOrder="0"/>
    </dxf>
    <dxf>
      <font>
        <strike val="0"/>
        <outline val="0"/>
        <shadow val="0"/>
        <u val="none"/>
        <vertAlign val="baseline"/>
        <name val="Aptos"/>
        <family val="2"/>
        <scheme val="none"/>
      </font>
      <fill>
        <patternFill patternType="solid">
          <fgColor rgb="FF000000"/>
          <bgColor rgb="FFFFFFFF"/>
        </patternFill>
      </fill>
      <alignment vertical="bottom" textRotation="0" wrapText="1" indent="0" justifyLastLine="0" shrinkToFit="0" readingOrder="0"/>
    </dxf>
    <dxf>
      <font>
        <b/>
        <i val="0"/>
        <strike val="0"/>
        <condense val="0"/>
        <extend val="0"/>
        <outline val="0"/>
        <shadow val="0"/>
        <u val="none"/>
        <vertAlign val="baseline"/>
        <sz val="12"/>
        <color auto="1"/>
        <name val="Aptos"/>
        <family val="2"/>
        <scheme val="none"/>
      </font>
      <fill>
        <patternFill patternType="solid">
          <fgColor indexed="64"/>
          <bgColor rgb="FF92B201"/>
        </patternFill>
      </fill>
      <alignment horizontal="center" vertical="bottom" textRotation="0" wrapText="0" indent="0" justifyLastLine="0" shrinkToFit="0" readingOrder="0"/>
    </dxf>
    <dxf>
      <font>
        <strike val="0"/>
        <outline val="0"/>
        <shadow val="0"/>
        <u val="none"/>
        <vertAlign val="baseline"/>
        <name val="Aptos"/>
        <family val="2"/>
        <scheme val="none"/>
      </font>
      <fill>
        <patternFill patternType="solid">
          <fgColor rgb="FF000000"/>
          <bgColor rgb="FFFFFFFF"/>
        </patternFill>
      </fill>
      <alignment horizontal="left" vertical="center" textRotation="0" wrapText="1" indent="0" justifyLastLine="0" shrinkToFit="0" readingOrder="0"/>
    </dxf>
    <dxf>
      <font>
        <strike val="0"/>
        <outline val="0"/>
        <shadow val="0"/>
        <u val="none"/>
        <vertAlign val="baseline"/>
        <name val="Aptos"/>
        <family val="2"/>
        <scheme val="none"/>
      </font>
      <numFmt numFmtId="0" formatCode="General"/>
      <fill>
        <patternFill patternType="solid">
          <fgColor indexed="64"/>
          <bgColor theme="0"/>
        </patternFill>
      </fill>
      <alignment horizontal="left" vertical="center" textRotation="0" wrapText="1" indent="0" justifyLastLine="0" shrinkToFit="0" readingOrder="0"/>
    </dxf>
    <dxf>
      <font>
        <b/>
        <i val="0"/>
        <strike val="0"/>
        <condense val="0"/>
        <extend val="0"/>
        <outline val="0"/>
        <shadow val="0"/>
        <u val="none"/>
        <vertAlign val="baseline"/>
        <sz val="11"/>
        <color theme="1"/>
        <name val="Aptos"/>
        <family val="2"/>
        <scheme val="none"/>
      </font>
      <alignment horizontal="left" vertical="center" textRotation="0" wrapText="1" indent="0" justifyLastLine="0" shrinkToFit="0" readingOrder="0"/>
      <extLst>
        <ext xmlns:xfpb="http://schemas.microsoft.com/office/spreadsheetml/2022/featurepropertybag" uri="{0417FA29-78FA-4A13-93AC-8FF0FAFDF519}">
          <xfpb:DXFComplement i="0"/>
        </ext>
      </extLst>
    </dxf>
    <dxf>
      <font>
        <strike val="0"/>
        <outline val="0"/>
        <shadow val="0"/>
        <u val="none"/>
        <vertAlign val="baseline"/>
        <name val="Aptos"/>
        <family val="2"/>
        <scheme val="none"/>
      </font>
      <fill>
        <patternFill patternType="none">
          <fgColor indexed="64"/>
          <bgColor auto="1"/>
        </patternFill>
      </fill>
      <alignment horizontal="left" vertical="center" textRotation="0" wrapText="1" indent="0" justifyLastLine="0" shrinkToFit="0" readingOrder="0"/>
    </dxf>
    <dxf>
      <font>
        <b/>
        <strike val="0"/>
        <outline val="0"/>
        <shadow val="0"/>
        <u val="none"/>
        <vertAlign val="baseline"/>
        <name val="Aptos"/>
        <family val="2"/>
        <scheme val="none"/>
      </font>
      <fill>
        <patternFill patternType="solid">
          <fgColor indexed="64"/>
          <bgColor theme="0"/>
        </patternFill>
      </fill>
      <alignment horizontal="left" vertical="center" textRotation="0" wrapText="1" indent="0" justifyLastLine="0" shrinkToFit="0" readingOrder="0"/>
    </dxf>
    <dxf>
      <font>
        <strike val="0"/>
        <outline val="0"/>
        <shadow val="0"/>
        <u val="none"/>
        <vertAlign val="baseline"/>
        <name val="Aptos"/>
        <family val="2"/>
        <scheme val="none"/>
      </font>
      <fill>
        <patternFill patternType="solid">
          <fgColor rgb="FF000000"/>
          <bgColor rgb="FFFFFFFF"/>
        </patternFill>
      </fill>
      <alignment vertical="bottom" textRotation="0" wrapText="1" indent="0" justifyLastLine="0" shrinkToFit="0" readingOrder="0"/>
    </dxf>
    <dxf>
      <font>
        <b/>
        <i val="0"/>
        <strike val="0"/>
        <condense val="0"/>
        <extend val="0"/>
        <outline val="0"/>
        <shadow val="0"/>
        <u val="none"/>
        <vertAlign val="baseline"/>
        <sz val="12"/>
        <color auto="1"/>
        <name val="Aptos"/>
        <family val="2"/>
        <scheme val="none"/>
      </font>
      <fill>
        <patternFill patternType="solid">
          <fgColor indexed="64"/>
          <bgColor rgb="FF92B201"/>
        </patternFill>
      </fill>
      <alignment horizontal="center" vertical="bottom" textRotation="0" wrapText="0" indent="0" justifyLastLine="0" shrinkToFit="0" readingOrder="0"/>
    </dxf>
    <dxf>
      <font>
        <strike val="0"/>
        <outline val="0"/>
        <shadow val="0"/>
        <u val="none"/>
        <vertAlign val="baseline"/>
        <name val="Aptos"/>
        <family val="2"/>
        <scheme val="none"/>
      </font>
      <fill>
        <patternFill patternType="solid">
          <fgColor rgb="FF000000"/>
          <bgColor rgb="FFFFFFFF"/>
        </patternFill>
      </fill>
      <alignment horizontal="general" vertical="bottom" textRotation="0" wrapText="1" indent="0" justifyLastLine="0" shrinkToFit="0" readingOrder="0"/>
    </dxf>
    <dxf>
      <font>
        <strike val="0"/>
        <outline val="0"/>
        <shadow val="0"/>
        <u val="none"/>
        <vertAlign val="baseline"/>
        <name val="Aptos"/>
        <family val="2"/>
        <scheme val="none"/>
      </font>
      <numFmt numFmtId="0" formatCode="General"/>
      <fill>
        <patternFill patternType="solid">
          <fgColor indexed="64"/>
          <bgColor theme="0"/>
        </patternFill>
      </fill>
      <alignment horizontal="left" vertical="bottom" textRotation="0" wrapText="1" indent="0" justifyLastLine="0" shrinkToFit="0" readingOrder="0"/>
    </dxf>
    <dxf>
      <font>
        <b/>
        <i val="0"/>
        <strike val="0"/>
        <condense val="0"/>
        <extend val="0"/>
        <outline val="0"/>
        <shadow val="0"/>
        <u val="none"/>
        <vertAlign val="baseline"/>
        <sz val="11"/>
        <color theme="1"/>
        <name val="Aptos"/>
        <family val="2"/>
        <scheme val="none"/>
      </font>
      <alignment horizontal="center" vertical="bottom" textRotation="0" wrapText="1" indent="0" justifyLastLine="0" shrinkToFit="0" readingOrder="0"/>
      <extLst>
        <ext xmlns:xfpb="http://schemas.microsoft.com/office/spreadsheetml/2022/featurepropertybag" uri="{0417FA29-78FA-4A13-93AC-8FF0FAFDF519}">
          <xfpb:DXFComplement i="0"/>
        </ext>
      </extLst>
    </dxf>
    <dxf>
      <font>
        <strike val="0"/>
        <outline val="0"/>
        <shadow val="0"/>
        <u val="none"/>
        <vertAlign val="baseline"/>
        <name val="Aptos"/>
        <family val="2"/>
        <scheme val="none"/>
      </font>
      <fill>
        <patternFill patternType="none">
          <fgColor indexed="64"/>
          <bgColor auto="1"/>
        </patternFill>
      </fill>
      <alignment horizontal="general" vertical="bottom" textRotation="0" wrapText="1" indent="0" justifyLastLine="0" shrinkToFit="0" readingOrder="0"/>
    </dxf>
    <dxf>
      <font>
        <b/>
        <strike val="0"/>
        <outline val="0"/>
        <shadow val="0"/>
        <u val="none"/>
        <vertAlign val="baseline"/>
        <name val="Aptos"/>
        <family val="2"/>
        <scheme val="none"/>
      </font>
      <fill>
        <patternFill patternType="solid">
          <fgColor indexed="64"/>
          <bgColor theme="0"/>
        </patternFill>
      </fill>
      <alignment horizontal="general" vertical="bottom" textRotation="0" wrapText="1" indent="0" justifyLastLine="0" shrinkToFit="0" readingOrder="0"/>
    </dxf>
    <dxf>
      <font>
        <strike val="0"/>
        <outline val="0"/>
        <shadow val="0"/>
        <u val="none"/>
        <vertAlign val="baseline"/>
        <name val="Aptos"/>
        <family val="2"/>
        <scheme val="none"/>
      </font>
      <fill>
        <patternFill patternType="solid">
          <fgColor rgb="FF000000"/>
          <bgColor rgb="FFFFFFFF"/>
        </patternFill>
      </fill>
      <alignment vertical="bottom" textRotation="0" wrapText="1" indent="0" justifyLastLine="0" shrinkToFit="0" readingOrder="0"/>
    </dxf>
    <dxf>
      <font>
        <b/>
        <i val="0"/>
        <strike val="0"/>
        <condense val="0"/>
        <extend val="0"/>
        <outline val="0"/>
        <shadow val="0"/>
        <u val="none"/>
        <vertAlign val="baseline"/>
        <sz val="12"/>
        <color auto="1"/>
        <name val="Aptos"/>
        <family val="2"/>
        <scheme val="none"/>
      </font>
      <fill>
        <patternFill patternType="solid">
          <fgColor indexed="64"/>
          <bgColor rgb="FF92B201"/>
        </patternFill>
      </fill>
      <alignment horizontal="center" vertical="bottom" textRotation="0" wrapText="0" indent="0" justifyLastLine="0" shrinkToFit="0" readingOrder="0"/>
    </dxf>
    <dxf>
      <font>
        <strike val="0"/>
        <outline val="0"/>
        <shadow val="0"/>
        <u val="none"/>
        <vertAlign val="baseline"/>
        <name val="Aptos"/>
        <family val="2"/>
        <scheme val="none"/>
      </font>
      <fill>
        <patternFill patternType="solid">
          <fgColor rgb="FF000000"/>
          <bgColor rgb="FFFFFFFF"/>
        </patternFill>
      </fill>
      <alignment horizontal="general" vertical="bottom" textRotation="0" wrapText="1" indent="0" justifyLastLine="0" shrinkToFit="0" readingOrder="0"/>
    </dxf>
    <dxf>
      <font>
        <strike val="0"/>
        <outline val="0"/>
        <shadow val="0"/>
        <u val="none"/>
        <vertAlign val="baseline"/>
        <name val="Aptos"/>
        <family val="2"/>
        <scheme val="none"/>
      </font>
      <numFmt numFmtId="0" formatCode="General"/>
      <fill>
        <patternFill patternType="solid">
          <fgColor indexed="64"/>
          <bgColor theme="0"/>
        </patternFill>
      </fill>
      <alignment horizontal="left" vertical="center" textRotation="0" wrapText="1" indent="0" justifyLastLine="0" shrinkToFit="0" readingOrder="0"/>
    </dxf>
    <dxf>
      <font>
        <b/>
        <i val="0"/>
        <strike val="0"/>
        <condense val="0"/>
        <extend val="0"/>
        <outline val="0"/>
        <shadow val="0"/>
        <u val="none"/>
        <vertAlign val="baseline"/>
        <sz val="11"/>
        <color theme="1"/>
        <name val="Aptos"/>
        <family val="2"/>
        <scheme val="none"/>
      </font>
      <alignment horizontal="center" vertical="bottom" textRotation="0" wrapText="1" indent="0" justifyLastLine="0" shrinkToFit="0" readingOrder="0"/>
      <extLst>
        <ext xmlns:xfpb="http://schemas.microsoft.com/office/spreadsheetml/2022/featurepropertybag" uri="{0417FA29-78FA-4A13-93AC-8FF0FAFDF519}">
          <xfpb:DXFComplement i="0"/>
        </ext>
      </extLst>
    </dxf>
    <dxf>
      <font>
        <strike val="0"/>
        <outline val="0"/>
        <shadow val="0"/>
        <u val="none"/>
        <vertAlign val="baseline"/>
        <name val="Aptos"/>
        <family val="2"/>
        <scheme val="none"/>
      </font>
      <fill>
        <patternFill patternType="none">
          <fgColor indexed="64"/>
          <bgColor auto="1"/>
        </patternFill>
      </fill>
      <alignment horizontal="general" vertical="bottom" textRotation="0" wrapText="1" indent="0" justifyLastLine="0" shrinkToFit="0" readingOrder="0"/>
    </dxf>
    <dxf>
      <font>
        <b/>
        <strike val="0"/>
        <outline val="0"/>
        <shadow val="0"/>
        <u val="none"/>
        <vertAlign val="baseline"/>
        <name val="Aptos"/>
        <family val="2"/>
        <scheme val="none"/>
      </font>
      <fill>
        <patternFill patternType="solid">
          <fgColor indexed="64"/>
          <bgColor theme="0"/>
        </patternFill>
      </fill>
      <alignment horizontal="general" vertical="bottom" textRotation="0" wrapText="1" indent="0" justifyLastLine="0" shrinkToFit="0" readingOrder="0"/>
    </dxf>
    <dxf>
      <font>
        <strike val="0"/>
        <outline val="0"/>
        <shadow val="0"/>
        <u val="none"/>
        <vertAlign val="baseline"/>
        <name val="Aptos"/>
        <family val="2"/>
        <scheme val="none"/>
      </font>
      <fill>
        <patternFill patternType="solid">
          <fgColor rgb="FF000000"/>
          <bgColor rgb="FFFFFFFF"/>
        </patternFill>
      </fill>
      <alignment vertical="bottom" textRotation="0" wrapText="1" indent="0" justifyLastLine="0" shrinkToFit="0" readingOrder="0"/>
    </dxf>
    <dxf>
      <font>
        <b/>
        <i val="0"/>
        <strike val="0"/>
        <condense val="0"/>
        <extend val="0"/>
        <outline val="0"/>
        <shadow val="0"/>
        <u val="none"/>
        <vertAlign val="baseline"/>
        <sz val="12"/>
        <color auto="1"/>
        <name val="Aptos"/>
        <family val="2"/>
        <scheme val="none"/>
      </font>
      <fill>
        <patternFill patternType="solid">
          <fgColor indexed="64"/>
          <bgColor rgb="FF92B201"/>
        </patternFill>
      </fill>
      <alignment horizontal="center" vertical="bottom" textRotation="0" wrapText="0" indent="0" justifyLastLine="0" shrinkToFit="0" readingOrder="0"/>
    </dxf>
    <dxf>
      <font>
        <strike val="0"/>
        <outline val="0"/>
        <shadow val="0"/>
        <u val="none"/>
        <vertAlign val="baseline"/>
        <name val="Aptos"/>
        <family val="2"/>
        <scheme val="none"/>
      </font>
      <fill>
        <patternFill patternType="solid">
          <fgColor rgb="FF000000"/>
          <bgColor rgb="FFFFFFFF"/>
        </patternFill>
      </fill>
      <alignment horizontal="left" vertical="center" textRotation="0" wrapText="1" indent="0" justifyLastLine="0" shrinkToFit="0" readingOrder="0"/>
    </dxf>
    <dxf>
      <font>
        <strike val="0"/>
        <outline val="0"/>
        <shadow val="0"/>
        <u val="none"/>
        <vertAlign val="baseline"/>
        <name val="Aptos"/>
        <family val="2"/>
        <scheme val="none"/>
      </font>
      <numFmt numFmtId="0" formatCode="General"/>
      <fill>
        <patternFill patternType="solid">
          <fgColor indexed="64"/>
          <bgColor theme="0"/>
        </patternFill>
      </fill>
      <alignment horizontal="left" vertical="center" textRotation="0" wrapText="1" indent="0" justifyLastLine="0" shrinkToFit="0" readingOrder="0"/>
    </dxf>
    <dxf>
      <font>
        <b/>
        <i val="0"/>
        <strike val="0"/>
        <condense val="0"/>
        <extend val="0"/>
        <outline val="0"/>
        <shadow val="0"/>
        <u val="none"/>
        <vertAlign val="baseline"/>
        <sz val="11"/>
        <color theme="1"/>
        <name val="Aptos"/>
        <family val="2"/>
        <scheme val="none"/>
      </font>
      <alignment horizontal="left" vertical="center" textRotation="0" wrapText="1" indent="0" justifyLastLine="0" shrinkToFit="0" readingOrder="0"/>
      <extLst>
        <ext xmlns:xfpb="http://schemas.microsoft.com/office/spreadsheetml/2022/featurepropertybag" uri="{0417FA29-78FA-4A13-93AC-8FF0FAFDF519}">
          <xfpb:DXFComplement i="0"/>
        </ext>
      </extLst>
    </dxf>
    <dxf>
      <font>
        <strike val="0"/>
        <outline val="0"/>
        <shadow val="0"/>
        <u val="none"/>
        <vertAlign val="baseline"/>
        <name val="Aptos"/>
        <family val="2"/>
        <scheme val="none"/>
      </font>
      <fill>
        <patternFill patternType="none">
          <fgColor indexed="64"/>
          <bgColor auto="1"/>
        </patternFill>
      </fill>
      <alignment horizontal="left" vertical="center" textRotation="0" wrapText="1" indent="0" justifyLastLine="0" shrinkToFit="0" readingOrder="0"/>
    </dxf>
    <dxf>
      <font>
        <b/>
        <strike val="0"/>
        <outline val="0"/>
        <shadow val="0"/>
        <u val="none"/>
        <vertAlign val="baseline"/>
        <name val="Aptos"/>
        <family val="2"/>
        <scheme val="none"/>
      </font>
      <fill>
        <patternFill patternType="solid">
          <fgColor indexed="64"/>
          <bgColor theme="0"/>
        </patternFill>
      </fill>
      <alignment horizontal="center" vertical="center" textRotation="0" wrapText="1" indent="0" justifyLastLine="0" shrinkToFit="0" readingOrder="0"/>
    </dxf>
    <dxf>
      <font>
        <strike val="0"/>
        <outline val="0"/>
        <shadow val="0"/>
        <u val="none"/>
        <vertAlign val="baseline"/>
        <name val="Aptos"/>
        <family val="2"/>
        <scheme val="none"/>
      </font>
      <fill>
        <patternFill patternType="solid">
          <fgColor rgb="FF000000"/>
          <bgColor rgb="FFFFFFFF"/>
        </patternFill>
      </fill>
      <alignment vertical="bottom" textRotation="0" wrapText="1" indent="0" justifyLastLine="0" shrinkToFit="0" readingOrder="0"/>
    </dxf>
    <dxf>
      <font>
        <b/>
        <i val="0"/>
        <strike val="0"/>
        <condense val="0"/>
        <extend val="0"/>
        <outline val="0"/>
        <shadow val="0"/>
        <u val="none"/>
        <vertAlign val="baseline"/>
        <sz val="12"/>
        <color auto="1"/>
        <name val="Aptos"/>
        <family val="2"/>
        <scheme val="none"/>
      </font>
      <fill>
        <patternFill patternType="solid">
          <fgColor indexed="64"/>
          <bgColor rgb="FF92B201"/>
        </patternFill>
      </fill>
      <alignment horizontal="center" vertical="bottom" textRotation="0" wrapText="0" indent="0" justifyLastLine="0" shrinkToFit="0" readingOrder="0"/>
    </dxf>
    <dxf>
      <font>
        <strike val="0"/>
        <outline val="0"/>
        <shadow val="0"/>
        <u val="none"/>
        <vertAlign val="baseline"/>
        <name val="Aptos"/>
        <family val="2"/>
        <scheme val="none"/>
      </font>
      <fill>
        <patternFill patternType="solid">
          <fgColor rgb="FF000000"/>
          <bgColor rgb="FFFFFFFF"/>
        </patternFill>
      </fill>
      <alignment horizontal="general" vertical="bottom" textRotation="0" wrapText="1" indent="0" justifyLastLine="0" shrinkToFit="0" readingOrder="0"/>
    </dxf>
    <dxf>
      <font>
        <strike val="0"/>
        <outline val="0"/>
        <shadow val="0"/>
        <u val="none"/>
        <vertAlign val="baseline"/>
        <name val="Aptos"/>
        <family val="2"/>
        <scheme val="none"/>
      </font>
      <numFmt numFmtId="0" formatCode="General"/>
      <fill>
        <patternFill patternType="solid">
          <fgColor indexed="64"/>
          <bgColor theme="0"/>
        </patternFill>
      </fill>
      <alignment horizontal="center" vertical="bottom" textRotation="0" wrapText="1" indent="0" justifyLastLine="0" shrinkToFit="0" readingOrder="0"/>
    </dxf>
    <dxf>
      <font>
        <b/>
        <i val="0"/>
        <strike val="0"/>
        <condense val="0"/>
        <extend val="0"/>
        <outline val="0"/>
        <shadow val="0"/>
        <u val="none"/>
        <vertAlign val="baseline"/>
        <sz val="11"/>
        <color theme="1"/>
        <name val="Aptos"/>
        <family val="2"/>
        <scheme val="none"/>
      </font>
      <alignment horizontal="center" vertical="bottom" textRotation="0" wrapText="1" indent="0" justifyLastLine="0" shrinkToFit="0" readingOrder="0"/>
      <extLst>
        <ext xmlns:xfpb="http://schemas.microsoft.com/office/spreadsheetml/2022/featurepropertybag" uri="{0417FA29-78FA-4A13-93AC-8FF0FAFDF519}">
          <xfpb:DXFComplement i="0"/>
        </ext>
      </extLst>
    </dxf>
    <dxf>
      <font>
        <strike val="0"/>
        <outline val="0"/>
        <shadow val="0"/>
        <u val="none"/>
        <vertAlign val="baseline"/>
        <name val="Aptos"/>
        <family val="2"/>
        <scheme val="none"/>
      </font>
      <fill>
        <patternFill patternType="none">
          <fgColor indexed="64"/>
          <bgColor auto="1"/>
        </patternFill>
      </fill>
      <alignment horizontal="general" vertical="bottom" textRotation="0" wrapText="1" indent="0" justifyLastLine="0" shrinkToFit="0" readingOrder="0"/>
    </dxf>
    <dxf>
      <font>
        <b/>
        <strike val="0"/>
        <outline val="0"/>
        <shadow val="0"/>
        <u val="none"/>
        <vertAlign val="baseline"/>
        <name val="Aptos"/>
        <family val="2"/>
        <scheme val="none"/>
      </font>
      <fill>
        <patternFill patternType="solid">
          <fgColor indexed="64"/>
          <bgColor theme="0"/>
        </patternFill>
      </fill>
      <alignment horizontal="general" vertical="bottom" textRotation="0" wrapText="1" indent="0" justifyLastLine="0" shrinkToFit="0" readingOrder="0"/>
    </dxf>
    <dxf>
      <font>
        <strike val="0"/>
        <outline val="0"/>
        <shadow val="0"/>
        <u val="none"/>
        <vertAlign val="baseline"/>
        <name val="Aptos"/>
        <family val="2"/>
        <scheme val="none"/>
      </font>
      <fill>
        <patternFill patternType="solid">
          <fgColor rgb="FF000000"/>
          <bgColor rgb="FFFFFFFF"/>
        </patternFill>
      </fill>
      <alignment vertical="bottom" textRotation="0" wrapText="1" indent="0" justifyLastLine="0" shrinkToFit="0" readingOrder="0"/>
    </dxf>
    <dxf>
      <font>
        <b/>
        <i val="0"/>
        <strike val="0"/>
        <condense val="0"/>
        <extend val="0"/>
        <outline val="0"/>
        <shadow val="0"/>
        <u val="none"/>
        <vertAlign val="baseline"/>
        <sz val="12"/>
        <color auto="1"/>
        <name val="Aptos"/>
        <family val="2"/>
        <scheme val="none"/>
      </font>
      <fill>
        <patternFill patternType="solid">
          <fgColor indexed="64"/>
          <bgColor rgb="FF92B201"/>
        </patternFill>
      </fill>
      <alignment horizontal="center" vertical="bottom" textRotation="0" wrapText="0" indent="0" justifyLastLine="0" shrinkToFit="0" readingOrder="0"/>
    </dxf>
    <dxf>
      <font>
        <strike val="0"/>
        <outline val="0"/>
        <shadow val="0"/>
        <u val="none"/>
        <vertAlign val="baseline"/>
        <name val="Aptos"/>
        <family val="2"/>
        <scheme val="none"/>
      </font>
      <fill>
        <patternFill patternType="solid">
          <fgColor rgb="FF000000"/>
          <bgColor rgb="FFFFFFFF"/>
        </patternFill>
      </fill>
      <alignment horizontal="general" vertical="bottom" textRotation="0" wrapText="1" indent="0" justifyLastLine="0" shrinkToFit="0" readingOrder="0"/>
    </dxf>
    <dxf>
      <font>
        <strike val="0"/>
        <outline val="0"/>
        <shadow val="0"/>
        <u val="none"/>
        <vertAlign val="baseline"/>
        <name val="Aptos"/>
        <family val="2"/>
        <scheme val="none"/>
      </font>
      <numFmt numFmtId="0" formatCode="General"/>
      <fill>
        <patternFill patternType="solid">
          <fgColor indexed="64"/>
          <bgColor theme="0"/>
        </patternFill>
      </fill>
      <alignment horizontal="center" vertical="bottom" textRotation="0" wrapText="1" indent="0" justifyLastLine="0" shrinkToFit="0" readingOrder="0"/>
    </dxf>
    <dxf>
      <font>
        <b/>
        <i val="0"/>
        <strike val="0"/>
        <condense val="0"/>
        <extend val="0"/>
        <outline val="0"/>
        <shadow val="0"/>
        <u val="none"/>
        <vertAlign val="baseline"/>
        <sz val="11"/>
        <color theme="1"/>
        <name val="Aptos"/>
        <family val="2"/>
        <scheme val="none"/>
      </font>
      <alignment horizontal="center" vertical="bottom" textRotation="0" wrapText="1" indent="0" justifyLastLine="0" shrinkToFit="0" readingOrder="0"/>
      <extLst>
        <ext xmlns:xfpb="http://schemas.microsoft.com/office/spreadsheetml/2022/featurepropertybag" uri="{0417FA29-78FA-4A13-93AC-8FF0FAFDF519}">
          <xfpb:DXFComplement i="0"/>
        </ext>
      </extLst>
    </dxf>
    <dxf>
      <font>
        <strike val="0"/>
        <outline val="0"/>
        <shadow val="0"/>
        <u val="none"/>
        <vertAlign val="baseline"/>
        <name val="Aptos"/>
        <family val="2"/>
        <scheme val="none"/>
      </font>
      <fill>
        <patternFill patternType="none">
          <fgColor indexed="64"/>
          <bgColor auto="1"/>
        </patternFill>
      </fill>
      <alignment horizontal="general" vertical="bottom" textRotation="0" wrapText="1" indent="0" justifyLastLine="0" shrinkToFit="0" readingOrder="0"/>
    </dxf>
    <dxf>
      <font>
        <b/>
        <strike val="0"/>
        <outline val="0"/>
        <shadow val="0"/>
        <u val="none"/>
        <vertAlign val="baseline"/>
        <name val="Aptos"/>
        <family val="2"/>
        <scheme val="none"/>
      </font>
      <fill>
        <patternFill patternType="solid">
          <fgColor indexed="64"/>
          <bgColor theme="0"/>
        </patternFill>
      </fill>
      <alignment horizontal="general" vertical="bottom" textRotation="0" wrapText="1" indent="0" justifyLastLine="0" shrinkToFit="0" readingOrder="0"/>
    </dxf>
    <dxf>
      <font>
        <strike val="0"/>
        <outline val="0"/>
        <shadow val="0"/>
        <u val="none"/>
        <vertAlign val="baseline"/>
        <name val="Aptos"/>
        <family val="2"/>
        <scheme val="none"/>
      </font>
      <fill>
        <patternFill patternType="solid">
          <fgColor rgb="FF000000"/>
          <bgColor rgb="FFFFFFFF"/>
        </patternFill>
      </fill>
      <alignment vertical="bottom" textRotation="0" wrapText="1" indent="0" justifyLastLine="0" shrinkToFit="0" readingOrder="0"/>
    </dxf>
    <dxf>
      <font>
        <b/>
        <i val="0"/>
        <strike val="0"/>
        <condense val="0"/>
        <extend val="0"/>
        <outline val="0"/>
        <shadow val="0"/>
        <u val="none"/>
        <vertAlign val="baseline"/>
        <sz val="12"/>
        <color auto="1"/>
        <name val="Aptos"/>
        <family val="2"/>
        <scheme val="none"/>
      </font>
      <fill>
        <patternFill patternType="solid">
          <fgColor indexed="64"/>
          <bgColor rgb="FF92B201"/>
        </patternFill>
      </fill>
      <alignment horizontal="center" vertical="bottom" textRotation="0" wrapText="0" indent="0" justifyLastLine="0" shrinkToFit="0" readingOrder="0"/>
    </dxf>
    <dxf>
      <font>
        <strike val="0"/>
        <outline val="0"/>
        <shadow val="0"/>
        <u val="none"/>
        <vertAlign val="baseline"/>
        <name val="Aptos"/>
        <family val="2"/>
        <scheme val="none"/>
      </font>
      <fill>
        <patternFill patternType="solid">
          <fgColor rgb="FF000000"/>
          <bgColor rgb="FFFFFFFF"/>
        </patternFill>
      </fill>
      <alignment horizontal="general" vertical="bottom" textRotation="0" wrapText="1" indent="0" justifyLastLine="0" shrinkToFit="0" readingOrder="0"/>
    </dxf>
    <dxf>
      <font>
        <strike val="0"/>
        <outline val="0"/>
        <shadow val="0"/>
        <u val="none"/>
        <vertAlign val="baseline"/>
        <name val="Aptos"/>
        <family val="2"/>
        <scheme val="none"/>
      </font>
      <numFmt numFmtId="0" formatCode="General"/>
      <fill>
        <patternFill patternType="solid">
          <fgColor indexed="64"/>
          <bgColor theme="0"/>
        </patternFill>
      </fill>
      <alignment horizontal="center" vertical="bottom" textRotation="0" wrapText="1" indent="0" justifyLastLine="0" shrinkToFit="0" readingOrder="0"/>
    </dxf>
    <dxf>
      <font>
        <b/>
        <i val="0"/>
        <strike val="0"/>
        <condense val="0"/>
        <extend val="0"/>
        <outline val="0"/>
        <shadow val="0"/>
        <u val="none"/>
        <vertAlign val="baseline"/>
        <sz val="11"/>
        <color theme="1"/>
        <name val="Aptos"/>
        <family val="2"/>
        <scheme val="none"/>
      </font>
      <alignment horizontal="center" vertical="bottom" textRotation="0" wrapText="1" indent="0" justifyLastLine="0" shrinkToFit="0" readingOrder="0"/>
      <extLst>
        <ext xmlns:xfpb="http://schemas.microsoft.com/office/spreadsheetml/2022/featurepropertybag" uri="{0417FA29-78FA-4A13-93AC-8FF0FAFDF519}">
          <xfpb:DXFComplement i="0"/>
        </ext>
      </extLst>
    </dxf>
    <dxf>
      <font>
        <strike val="0"/>
        <outline val="0"/>
        <shadow val="0"/>
        <u val="none"/>
        <vertAlign val="baseline"/>
        <name val="Aptos"/>
        <family val="2"/>
        <scheme val="none"/>
      </font>
      <fill>
        <patternFill patternType="none">
          <fgColor indexed="64"/>
          <bgColor auto="1"/>
        </patternFill>
      </fill>
      <alignment horizontal="general" vertical="bottom" textRotation="0" wrapText="1" indent="0" justifyLastLine="0" shrinkToFit="0" readingOrder="0"/>
    </dxf>
    <dxf>
      <font>
        <b/>
        <i val="0"/>
        <strike val="0"/>
        <condense val="0"/>
        <extend val="0"/>
        <outline val="0"/>
        <shadow val="0"/>
        <u val="none"/>
        <vertAlign val="baseline"/>
        <sz val="11"/>
        <color theme="1"/>
        <name val="Aptos"/>
        <family val="2"/>
        <scheme val="none"/>
      </font>
      <fill>
        <patternFill patternType="solid">
          <fgColor indexed="64"/>
          <bgColor theme="0"/>
        </patternFill>
      </fill>
    </dxf>
    <dxf>
      <font>
        <b/>
        <strike val="0"/>
        <outline val="0"/>
        <shadow val="0"/>
        <u val="none"/>
        <vertAlign val="baseline"/>
        <name val="Aptos"/>
        <family val="2"/>
        <scheme val="none"/>
      </font>
      <fill>
        <patternFill patternType="solid">
          <fgColor indexed="64"/>
          <bgColor theme="0"/>
        </patternFill>
      </fill>
      <alignment vertical="bottom" textRotation="0" wrapText="1" indent="0" justifyLastLine="0" shrinkToFit="0" readingOrder="0"/>
    </dxf>
    <dxf>
      <font>
        <strike val="0"/>
        <outline val="0"/>
        <shadow val="0"/>
        <u val="none"/>
        <vertAlign val="baseline"/>
        <name val="Aptos"/>
        <family val="2"/>
        <scheme val="none"/>
      </font>
      <fill>
        <patternFill patternType="solid">
          <fgColor rgb="FF000000"/>
          <bgColor rgb="FFFFFFFF"/>
        </patternFill>
      </fill>
      <alignment vertical="bottom" textRotation="0" wrapText="1" indent="0" justifyLastLine="0" shrinkToFit="0" readingOrder="0"/>
    </dxf>
    <dxf>
      <font>
        <b/>
        <i val="0"/>
        <strike val="0"/>
        <condense val="0"/>
        <extend val="0"/>
        <outline val="0"/>
        <shadow val="0"/>
        <u val="none"/>
        <vertAlign val="baseline"/>
        <sz val="12"/>
        <color auto="1"/>
        <name val="Aptos"/>
        <family val="2"/>
        <scheme val="none"/>
      </font>
      <fill>
        <patternFill patternType="solid">
          <fgColor indexed="64"/>
          <bgColor rgb="FF92B201"/>
        </patternFill>
      </fill>
      <alignment horizontal="center" vertical="bottom" textRotation="0" wrapText="0" indent="0" justifyLastLine="0" shrinkToFit="0" readingOrder="0"/>
    </dxf>
    <dxf>
      <font>
        <strike val="0"/>
        <outline val="0"/>
        <shadow val="0"/>
        <u val="none"/>
        <vertAlign val="baseline"/>
        <name val="Aptos"/>
        <family val="2"/>
        <scheme val="none"/>
      </font>
      <fill>
        <patternFill patternType="solid">
          <fgColor rgb="FF000000"/>
          <bgColor rgb="FFFFFFFF"/>
        </patternFill>
      </fill>
      <alignment horizontal="left" vertical="center" textRotation="0" wrapText="1" indent="0" justifyLastLine="0" shrinkToFit="0" readingOrder="0"/>
    </dxf>
    <dxf>
      <font>
        <strike val="0"/>
        <outline val="0"/>
        <shadow val="0"/>
        <u val="none"/>
        <vertAlign val="baseline"/>
        <name val="Aptos"/>
        <family val="2"/>
        <scheme val="none"/>
      </font>
      <numFmt numFmtId="0" formatCode="General"/>
      <fill>
        <patternFill patternType="solid">
          <fgColor indexed="64"/>
          <bgColor theme="0"/>
        </patternFill>
      </fill>
      <alignment horizontal="left" vertical="center" textRotation="0" wrapText="1" indent="0" justifyLastLine="0" shrinkToFit="0" readingOrder="0"/>
    </dxf>
    <dxf>
      <font>
        <b/>
        <i val="0"/>
        <strike val="0"/>
        <condense val="0"/>
        <extend val="0"/>
        <outline val="0"/>
        <shadow val="0"/>
        <u val="none"/>
        <vertAlign val="baseline"/>
        <sz val="11"/>
        <color theme="1"/>
        <name val="Aptos"/>
        <family val="2"/>
        <scheme val="none"/>
      </font>
      <alignment horizontal="left" vertical="center" textRotation="0" wrapText="1" indent="0" justifyLastLine="0" shrinkToFit="0" readingOrder="0"/>
      <extLst>
        <ext xmlns:xfpb="http://schemas.microsoft.com/office/spreadsheetml/2022/featurepropertybag" uri="{0417FA29-78FA-4A13-93AC-8FF0FAFDF519}">
          <xfpb:DXFComplement i="0"/>
        </ext>
      </extLst>
    </dxf>
    <dxf>
      <font>
        <b val="0"/>
        <i val="0"/>
        <strike val="0"/>
        <condense val="0"/>
        <extend val="0"/>
        <outline val="0"/>
        <shadow val="0"/>
        <u val="none"/>
        <vertAlign val="baseline"/>
        <sz val="11"/>
        <color theme="1"/>
        <name val="Aptos"/>
        <family val="2"/>
        <scheme val="none"/>
      </font>
      <fill>
        <patternFill patternType="solid">
          <fgColor indexed="64"/>
          <bgColor theme="0"/>
        </patternFill>
      </fill>
    </dxf>
    <dxf>
      <font>
        <b/>
        <i val="0"/>
        <strike val="0"/>
        <condense val="0"/>
        <extend val="0"/>
        <outline val="0"/>
        <shadow val="0"/>
        <u val="none"/>
        <vertAlign val="baseline"/>
        <sz val="11"/>
        <color theme="1"/>
        <name val="Aptos"/>
        <family val="2"/>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Aptos"/>
        <family val="2"/>
        <scheme val="none"/>
      </font>
      <fill>
        <patternFill patternType="solid">
          <fgColor indexed="64"/>
          <bgColor theme="0"/>
        </patternFill>
      </fill>
    </dxf>
    <dxf>
      <font>
        <b/>
        <strike val="0"/>
        <outline val="0"/>
        <shadow val="0"/>
        <u val="none"/>
        <vertAlign val="baseline"/>
        <name val="Aptos"/>
        <family val="2"/>
        <scheme val="none"/>
      </font>
      <fill>
        <patternFill patternType="solid">
          <fgColor indexed="64"/>
          <bgColor theme="0"/>
        </patternFill>
      </fill>
      <alignment horizontal="center" vertical="center" textRotation="0" wrapText="1" indent="0" justifyLastLine="0" shrinkToFit="0" readingOrder="0"/>
    </dxf>
    <dxf>
      <font>
        <strike val="0"/>
        <outline val="0"/>
        <shadow val="0"/>
        <u val="none"/>
        <vertAlign val="baseline"/>
        <name val="Aptos"/>
        <family val="2"/>
        <scheme val="none"/>
      </font>
      <fill>
        <patternFill patternType="solid">
          <fgColor rgb="FF000000"/>
          <bgColor rgb="FFFFFFFF"/>
        </patternFill>
      </fill>
      <alignment vertical="bottom" textRotation="0" wrapText="1" indent="0" justifyLastLine="0" shrinkToFit="0" readingOrder="0"/>
    </dxf>
    <dxf>
      <font>
        <b/>
        <i val="0"/>
        <strike val="0"/>
        <condense val="0"/>
        <extend val="0"/>
        <outline val="0"/>
        <shadow val="0"/>
        <u val="none"/>
        <vertAlign val="baseline"/>
        <sz val="12"/>
        <color auto="1"/>
        <name val="Aptos"/>
        <family val="2"/>
        <scheme val="none"/>
      </font>
      <fill>
        <patternFill patternType="solid">
          <fgColor indexed="64"/>
          <bgColor rgb="FF92B201"/>
        </patternFill>
      </fill>
      <alignment horizontal="left" vertical="center" textRotation="0" wrapText="0" indent="0" justifyLastLine="0" shrinkToFit="0" readingOrder="0"/>
    </dxf>
    <dxf>
      <font>
        <strike val="0"/>
        <outline val="0"/>
        <shadow val="0"/>
        <u val="none"/>
        <vertAlign val="baseline"/>
        <name val="Aptos"/>
        <family val="2"/>
        <scheme val="none"/>
      </font>
      <fill>
        <patternFill patternType="solid">
          <fgColor rgb="FF000000"/>
          <bgColor rgb="FFFFFFFF"/>
        </patternFill>
      </fill>
      <alignment horizontal="left" vertical="center" textRotation="0" wrapText="1" indent="0" justifyLastLine="0" shrinkToFit="0" readingOrder="0"/>
    </dxf>
    <dxf>
      <font>
        <strike val="0"/>
        <outline val="0"/>
        <shadow val="0"/>
        <u val="none"/>
        <vertAlign val="baseline"/>
        <name val="Aptos"/>
        <family val="2"/>
        <scheme val="none"/>
      </font>
      <numFmt numFmtId="0" formatCode="General"/>
      <fill>
        <patternFill patternType="solid">
          <fgColor indexed="64"/>
          <bgColor theme="0"/>
        </patternFill>
      </fill>
      <alignment horizontal="left" vertical="center" textRotation="0" wrapText="1" indent="0" justifyLastLine="0" shrinkToFit="0" readingOrder="0"/>
    </dxf>
    <dxf>
      <font>
        <b/>
        <i val="0"/>
        <strike val="0"/>
        <condense val="0"/>
        <extend val="0"/>
        <outline val="0"/>
        <shadow val="0"/>
        <u val="none"/>
        <vertAlign val="baseline"/>
        <sz val="11"/>
        <color theme="1"/>
        <name val="Aptos"/>
        <family val="2"/>
        <scheme val="none"/>
      </font>
      <alignment horizontal="left" vertical="center" textRotation="0" wrapText="1" indent="0" justifyLastLine="0" shrinkToFit="0" readingOrder="0"/>
      <extLst>
        <ext xmlns:xfpb="http://schemas.microsoft.com/office/spreadsheetml/2022/featurepropertybag" uri="{0417FA29-78FA-4A13-93AC-8FF0FAFDF519}">
          <xfpb:DXFComplement i="0"/>
        </ext>
      </extLst>
    </dxf>
    <dxf>
      <font>
        <strike val="0"/>
        <outline val="0"/>
        <shadow val="0"/>
        <u val="none"/>
        <vertAlign val="baseline"/>
        <name val="Aptos"/>
        <family val="2"/>
        <scheme val="none"/>
      </font>
      <fill>
        <patternFill patternType="none">
          <fgColor indexed="64"/>
          <bgColor auto="1"/>
        </patternFill>
      </fill>
      <alignment horizontal="left" vertical="center" textRotation="0" wrapText="1" indent="0" justifyLastLine="0" shrinkToFit="0" readingOrder="0"/>
    </dxf>
    <dxf>
      <font>
        <b/>
        <strike val="0"/>
        <outline val="0"/>
        <shadow val="0"/>
        <u val="none"/>
        <vertAlign val="baseline"/>
        <name val="Aptos"/>
        <family val="2"/>
        <scheme val="none"/>
      </font>
      <fill>
        <patternFill patternType="solid">
          <fgColor indexed="64"/>
          <bgColor theme="0"/>
        </patternFill>
      </fill>
      <alignment horizontal="left" vertical="center" textRotation="0" wrapText="1" indent="0" justifyLastLine="0" shrinkToFit="0" readingOrder="0"/>
    </dxf>
    <dxf>
      <alignment horizontal="left" vertical="center" textRotation="0" indent="0" justifyLastLine="0" shrinkToFit="0" readingOrder="0"/>
    </dxf>
    <dxf>
      <font>
        <strike val="0"/>
        <outline val="0"/>
        <shadow val="0"/>
        <u val="none"/>
        <vertAlign val="baseline"/>
        <name val="Aptos"/>
        <family val="2"/>
        <scheme val="none"/>
      </font>
      <fill>
        <patternFill patternType="solid">
          <fgColor rgb="FF000000"/>
          <bgColor rgb="FFFFFFFF"/>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ptos"/>
        <family val="2"/>
        <scheme val="none"/>
      </font>
      <fill>
        <patternFill patternType="solid">
          <fgColor indexed="64"/>
          <bgColor rgb="FF92B201"/>
        </patternFill>
      </fill>
      <alignment horizontal="left" vertical="center" textRotation="0" wrapText="0" indent="0" justifyLastLine="0" shrinkToFit="0" readingOrder="0"/>
    </dxf>
    <dxf>
      <font>
        <strike val="0"/>
        <outline val="0"/>
        <shadow val="0"/>
        <u val="none"/>
        <vertAlign val="baseline"/>
        <name val="Aptos"/>
        <family val="2"/>
        <scheme val="none"/>
      </font>
      <fill>
        <patternFill patternType="solid">
          <fgColor rgb="FF000000"/>
          <bgColor rgb="FFFFFFFF"/>
        </patternFill>
      </fill>
      <alignment horizontal="general" vertical="center" textRotation="0" wrapText="1" indent="0" justifyLastLine="0" shrinkToFit="0" readingOrder="0"/>
    </dxf>
    <dxf>
      <font>
        <strike val="0"/>
        <outline val="0"/>
        <shadow val="0"/>
        <u val="none"/>
        <vertAlign val="baseline"/>
        <name val="Aptos"/>
        <family val="2"/>
        <scheme val="none"/>
      </font>
      <numFmt numFmtId="0" formatCode="General"/>
      <fill>
        <patternFill patternType="solid">
          <fgColor indexed="64"/>
          <bgColor theme="0"/>
        </patternFill>
      </fill>
      <alignment horizontal="left" vertical="center" textRotation="0" wrapText="1" indent="0" justifyLastLine="0" shrinkToFit="0" readingOrder="0"/>
    </dxf>
    <dxf>
      <font>
        <b/>
        <i val="0"/>
        <strike val="0"/>
        <condense val="0"/>
        <extend val="0"/>
        <outline val="0"/>
        <shadow val="0"/>
        <u val="none"/>
        <vertAlign val="baseline"/>
        <sz val="11"/>
        <color theme="1"/>
        <name val="Aptos"/>
        <family val="2"/>
        <scheme val="none"/>
      </font>
      <alignment horizontal="center" vertical="center" textRotation="0" wrapText="1" indent="0" justifyLastLine="0" shrinkToFit="0" readingOrder="0"/>
      <extLst>
        <ext xmlns:xfpb="http://schemas.microsoft.com/office/spreadsheetml/2022/featurepropertybag" uri="{0417FA29-78FA-4A13-93AC-8FF0FAFDF519}">
          <xfpb:DXFComplement i="0"/>
        </ext>
      </extLst>
    </dxf>
    <dxf>
      <font>
        <strike val="0"/>
        <outline val="0"/>
        <shadow val="0"/>
        <u val="none"/>
        <vertAlign val="baseline"/>
        <name val="Aptos"/>
        <family val="2"/>
        <scheme val="none"/>
      </font>
      <fill>
        <patternFill patternType="none">
          <fgColor indexed="64"/>
          <bgColor auto="1"/>
        </patternFill>
      </fill>
      <alignment horizontal="general" vertical="center" textRotation="0" wrapText="1" indent="0" justifyLastLine="0" shrinkToFit="0" readingOrder="0"/>
    </dxf>
    <dxf>
      <font>
        <b/>
        <i val="0"/>
        <strike val="0"/>
        <condense val="0"/>
        <extend val="0"/>
        <outline val="0"/>
        <shadow val="0"/>
        <u val="none"/>
        <vertAlign val="baseline"/>
        <sz val="11"/>
        <color theme="1"/>
        <name val="Aptos"/>
        <family val="2"/>
        <scheme val="none"/>
      </font>
      <fill>
        <patternFill patternType="solid">
          <fgColor indexed="64"/>
          <bgColor theme="0"/>
        </patternFill>
      </fill>
    </dxf>
    <dxf>
      <font>
        <b/>
        <strike val="0"/>
        <outline val="0"/>
        <shadow val="0"/>
        <u val="none"/>
        <vertAlign val="baseline"/>
        <name val="Aptos"/>
        <family val="2"/>
        <scheme val="none"/>
      </font>
      <fill>
        <patternFill patternType="solid">
          <fgColor indexed="64"/>
          <bgColor theme="0"/>
        </patternFill>
      </fill>
      <alignment horizontal="center" vertical="center" textRotation="0" wrapText="1" indent="0" justifyLastLine="0" shrinkToFit="0" readingOrder="0"/>
    </dxf>
    <dxf>
      <font>
        <strike val="0"/>
        <outline val="0"/>
        <shadow val="0"/>
        <u val="none"/>
        <vertAlign val="baseline"/>
        <name val="Aptos"/>
        <family val="2"/>
        <scheme val="none"/>
      </font>
      <fill>
        <patternFill patternType="solid">
          <fgColor rgb="FF000000"/>
          <bgColor rgb="FFFFFFFF"/>
        </patternFill>
      </fill>
      <alignment vertical="bottom" textRotation="0" wrapText="1" indent="0" justifyLastLine="0" shrinkToFit="0" readingOrder="0"/>
    </dxf>
    <dxf>
      <font>
        <b/>
        <i val="0"/>
        <strike val="0"/>
        <condense val="0"/>
        <extend val="0"/>
        <outline val="0"/>
        <shadow val="0"/>
        <u val="none"/>
        <vertAlign val="baseline"/>
        <sz val="12"/>
        <color auto="1"/>
        <name val="Aptos"/>
        <family val="2"/>
        <scheme val="none"/>
      </font>
      <fill>
        <patternFill patternType="solid">
          <fgColor indexed="64"/>
          <bgColor rgb="FF92B201"/>
        </patternFill>
      </fill>
      <alignment horizontal="center" vertical="center" textRotation="0" wrapText="0" indent="0" justifyLastLine="0" shrinkToFit="0" readingOrder="0"/>
    </dxf>
    <dxf>
      <font>
        <strike val="0"/>
        <outline val="0"/>
        <shadow val="0"/>
        <u val="none"/>
        <vertAlign val="baseline"/>
        <name val="Aptos"/>
        <family val="2"/>
        <scheme val="none"/>
      </font>
      <fill>
        <patternFill patternType="solid">
          <fgColor rgb="FF000000"/>
          <bgColor rgb="FFFFFFFF"/>
        </patternFill>
      </fill>
      <alignment horizontal="center" vertical="center" textRotation="0" wrapText="1" indent="0" justifyLastLine="0" shrinkToFit="0" readingOrder="0"/>
    </dxf>
    <dxf>
      <font>
        <strike val="0"/>
        <outline val="0"/>
        <shadow val="0"/>
        <u val="none"/>
        <vertAlign val="baseline"/>
        <name val="Aptos"/>
        <family val="2"/>
        <scheme val="none"/>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name val="Aptos"/>
        <family val="2"/>
        <scheme val="none"/>
      </font>
      <fill>
        <patternFill patternType="solid">
          <fgColor rgb="FF000000"/>
          <bgColor rgb="FFFFFFFF"/>
        </patternFill>
      </fill>
      <alignment vertical="bottom" textRotation="0" wrapText="1" indent="0" justifyLastLine="0" shrinkToFit="0" readingOrder="0"/>
    </dxf>
    <dxf>
      <font>
        <b/>
        <i val="0"/>
        <strike val="0"/>
        <condense val="0"/>
        <extend val="0"/>
        <outline val="0"/>
        <shadow val="0"/>
        <u val="none"/>
        <vertAlign val="baseline"/>
        <sz val="12"/>
        <color auto="1"/>
        <name val="Aptos"/>
        <family val="2"/>
        <scheme val="none"/>
      </font>
      <fill>
        <patternFill patternType="solid">
          <fgColor indexed="64"/>
          <bgColor rgb="FF92B201"/>
        </patternFill>
      </fill>
      <alignment horizontal="center" vertical="bottom" textRotation="0" wrapText="0" indent="0" justifyLastLine="0" shrinkToFit="0" readingOrder="0"/>
    </dxf>
    <dxf>
      <font>
        <strike val="0"/>
        <outline val="0"/>
        <shadow val="0"/>
        <u val="none"/>
        <vertAlign val="baseline"/>
        <name val="Aptos"/>
        <family val="2"/>
        <scheme val="none"/>
      </font>
      <fill>
        <patternFill patternType="solid">
          <fgColor rgb="FF000000"/>
          <bgColor rgb="FFFFFFFF"/>
        </patternFill>
      </fill>
      <alignment horizontal="left" vertical="center" textRotation="0" wrapText="1" indent="0" justifyLastLine="0" shrinkToFit="0" readingOrder="0"/>
    </dxf>
    <dxf>
      <font>
        <strike val="0"/>
        <outline val="0"/>
        <shadow val="0"/>
        <u val="none"/>
        <vertAlign val="baseline"/>
        <name val="Aptos"/>
        <family val="2"/>
        <scheme val="none"/>
      </font>
      <numFmt numFmtId="0" formatCode="General"/>
      <fill>
        <patternFill patternType="solid">
          <fgColor indexed="64"/>
          <bgColor theme="0"/>
        </patternFill>
      </fill>
      <alignment horizontal="left" vertical="center" textRotation="0" wrapText="1" indent="0" justifyLastLine="0" shrinkToFit="0" readingOrder="0"/>
    </dxf>
    <dxf>
      <font>
        <b/>
        <i val="0"/>
        <strike val="0"/>
        <condense val="0"/>
        <extend val="0"/>
        <outline val="0"/>
        <shadow val="0"/>
        <u val="none"/>
        <vertAlign val="baseline"/>
        <sz val="11"/>
        <color theme="1"/>
        <name val="Aptos"/>
        <family val="2"/>
        <scheme val="none"/>
      </font>
      <alignment horizontal="left" vertical="center" textRotation="0" wrapText="1" indent="0" justifyLastLine="0" shrinkToFit="0" readingOrder="0"/>
      <extLst>
        <ext xmlns:xfpb="http://schemas.microsoft.com/office/spreadsheetml/2022/featurepropertybag" uri="{0417FA29-78FA-4A13-93AC-8FF0FAFDF519}">
          <xfpb:DXFComplement i="0"/>
        </ext>
      </extLst>
    </dxf>
    <dxf>
      <font>
        <strike val="0"/>
        <outline val="0"/>
        <shadow val="0"/>
        <u val="none"/>
        <vertAlign val="baseline"/>
        <name val="Aptos"/>
        <family val="2"/>
        <scheme val="none"/>
      </font>
      <fill>
        <patternFill patternType="none">
          <fgColor indexed="64"/>
          <bgColor auto="1"/>
        </patternFill>
      </fill>
      <alignment horizontal="left" vertical="center" textRotation="0" wrapText="1" indent="0" justifyLastLine="0" shrinkToFit="0" readingOrder="0"/>
    </dxf>
    <dxf>
      <font>
        <b/>
        <strike val="0"/>
        <outline val="0"/>
        <shadow val="0"/>
        <u val="none"/>
        <vertAlign val="baseline"/>
        <name val="Aptos"/>
        <family val="2"/>
        <scheme val="none"/>
      </font>
      <fill>
        <patternFill patternType="solid">
          <fgColor indexed="64"/>
          <bgColor theme="0"/>
        </patternFill>
      </fill>
      <alignment horizontal="left" vertical="center" textRotation="0" wrapText="1" indent="0" justifyLastLine="0" shrinkToFit="0" readingOrder="0"/>
    </dxf>
    <dxf>
      <alignment horizontal="left" vertical="center" textRotation="0" indent="0" justifyLastLine="0" shrinkToFit="0" readingOrder="0"/>
    </dxf>
    <dxf>
      <font>
        <strike val="0"/>
        <outline val="0"/>
        <shadow val="0"/>
        <u val="none"/>
        <vertAlign val="baseline"/>
        <name val="Aptos"/>
        <family val="2"/>
        <scheme val="none"/>
      </font>
      <fill>
        <patternFill patternType="solid">
          <fgColor rgb="FF000000"/>
          <bgColor rgb="FFFFFFFF"/>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ptos"/>
        <family val="2"/>
        <scheme val="none"/>
      </font>
      <fill>
        <patternFill patternType="solid">
          <fgColor indexed="64"/>
          <bgColor rgb="FF92B201"/>
        </patternFill>
      </fill>
      <alignment horizontal="left" vertical="center" textRotation="0" wrapText="0" indent="0" justifyLastLine="0" shrinkToFit="0" readingOrder="0"/>
    </dxf>
    <dxf>
      <border>
        <left style="thin">
          <color theme="1" tint="0.14996795556505021"/>
        </left>
        <right style="thin">
          <color theme="1" tint="0.14996795556505021"/>
        </right>
        <top style="thin">
          <color theme="1" tint="0.14996795556505021"/>
        </top>
        <bottom style="thin">
          <color theme="1" tint="0.14996795556505021"/>
        </bottom>
        <vertical style="thin">
          <color theme="0" tint="-0.499984740745262"/>
        </vertical>
        <horizontal style="thin">
          <color theme="0" tint="-0.499984740745262"/>
        </horizontal>
      </border>
    </dxf>
  </dxfs>
  <tableStyles count="1" defaultTableStyle="TableStyleMedium2" defaultPivotStyle="PivotStyleLight16">
    <tableStyle name="Estilo de tabla 4" pivot="0" count="1" xr9:uid="{CCAFE356-CE17-46B3-A52C-B409564DEEAD}">
      <tableStyleElement type="wholeTable" dxfId="370"/>
    </tableStyle>
  </tableStyles>
  <colors>
    <mruColors>
      <color rgb="FFF7A525"/>
      <color rgb="FF92B20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32" Type="http://schemas.microsoft.com/office/2022/11/relationships/FeaturePropertyBag" Target="featurePropertyBag/featurePropertyBag.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microsoft.com/office/2022/10/relationships/richValueRel" Target="richData/richValueRel.xml"/><Relationship Id="rId10" Type="http://schemas.openxmlformats.org/officeDocument/2006/relationships/worksheet" Target="worksheets/sheet10.xml"/><Relationship Id="rId19" Type="http://schemas.openxmlformats.org/officeDocument/2006/relationships/worksheet" Target="worksheets/sheet19.xml"/><Relationship Id="rId31" Type="http://schemas.microsoft.com/office/2017/06/relationships/rdRichValueTypes" Target="richData/rdRichValueTyp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eetMetadata" Target="metadata.xml"/><Relationship Id="rId30" Type="http://schemas.microsoft.com/office/2017/06/relationships/rdRichValueStructure" Target="richData/rdrichvaluestructure.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r>
              <a:rPr lang="es-ES"/>
              <a:t>Resultado</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endParaRPr lang="es-ES"/>
        </a:p>
      </c:txPr>
    </c:title>
    <c:autoTitleDeleted val="0"/>
    <c:plotArea>
      <c:layout/>
      <c:pieChart>
        <c:varyColors val="1"/>
        <c:ser>
          <c:idx val="0"/>
          <c:order val="0"/>
          <c:dPt>
            <c:idx val="0"/>
            <c:bubble3D val="0"/>
            <c:spPr>
              <a:solidFill>
                <a:schemeClr val="accent6"/>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BBC0-4EF0-ACEB-5522DC40578B}"/>
              </c:ext>
            </c:extLst>
          </c:dPt>
          <c:dPt>
            <c:idx val="1"/>
            <c:bubble3D val="0"/>
            <c:spPr>
              <a:solidFill>
                <a:schemeClr val="accent5"/>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BBC0-4EF0-ACEB-5522DC40578B}"/>
              </c:ext>
            </c:extLst>
          </c:dPt>
          <c:dPt>
            <c:idx val="2"/>
            <c:bubble3D val="0"/>
            <c:spPr>
              <a:solidFill>
                <a:schemeClr val="accent4"/>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5-BBC0-4EF0-ACEB-5522DC40578B}"/>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ES"/>
              </a:p>
            </c:txPr>
            <c:dLblPos val="inEnd"/>
            <c:showLegendKey val="0"/>
            <c:showVal val="0"/>
            <c:showCatName val="0"/>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cat>
            <c:strRef>
              <c:f>'1. PRL GENERAL'!$B$23:$B$25</c:f>
              <c:strCache>
                <c:ptCount val="3"/>
                <c:pt idx="0">
                  <c:v>SÍ</c:v>
                </c:pt>
                <c:pt idx="1">
                  <c:v>PARCIALMENTE</c:v>
                </c:pt>
                <c:pt idx="2">
                  <c:v>NO</c:v>
                </c:pt>
              </c:strCache>
            </c:strRef>
          </c:cat>
          <c:val>
            <c:numRef>
              <c:f>'1. PRL GENERAL'!$C$23:$C$25</c:f>
              <c:numCache>
                <c:formatCode>General</c:formatCode>
                <c:ptCount val="3"/>
                <c:pt idx="0">
                  <c:v>0</c:v>
                </c:pt>
                <c:pt idx="1">
                  <c:v>0</c:v>
                </c:pt>
                <c:pt idx="2">
                  <c:v>0</c:v>
                </c:pt>
              </c:numCache>
            </c:numRef>
          </c:val>
          <c:extLst>
            <c:ext xmlns:c16="http://schemas.microsoft.com/office/drawing/2014/chart" uri="{C3380CC4-5D6E-409C-BE32-E72D297353CC}">
              <c16:uniqueId val="{00000006-BBC0-4EF0-ACEB-5522DC40578B}"/>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b"/>
      <c:overlay val="0"/>
      <c:spPr>
        <a:solidFill>
          <a:schemeClr val="lt1">
            <a:alpha val="78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ES"/>
        </a:p>
      </c:txPr>
    </c:legend>
    <c:plotVisOnly val="1"/>
    <c:dispBlanksAs val="gap"/>
    <c:showDLblsOverMax val="0"/>
  </c:chart>
  <c:spPr>
    <a:pattFill prst="dkDnDiag">
      <a:fgClr>
        <a:schemeClr val="lt1">
          <a:lumMod val="95000"/>
        </a:schemeClr>
      </a:fgClr>
      <a:bgClr>
        <a:schemeClr val="lt1"/>
      </a:bgClr>
    </a:pattFill>
    <a:ln w="9525" cap="flat" cmpd="sng" algn="ctr">
      <a:solidFill>
        <a:schemeClr val="dk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r>
              <a:rPr lang="es-ES"/>
              <a:t>Resultado</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endParaRPr lang="es-ES"/>
        </a:p>
      </c:txPr>
    </c:title>
    <c:autoTitleDeleted val="0"/>
    <c:plotArea>
      <c:layout/>
      <c:pieChart>
        <c:varyColors val="1"/>
        <c:ser>
          <c:idx val="0"/>
          <c:order val="0"/>
          <c:dPt>
            <c:idx val="0"/>
            <c:bubble3D val="0"/>
            <c:spPr>
              <a:solidFill>
                <a:schemeClr val="accent6"/>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A10E-43D9-9852-C8F50115867E}"/>
              </c:ext>
            </c:extLst>
          </c:dPt>
          <c:dPt>
            <c:idx val="1"/>
            <c:bubble3D val="0"/>
            <c:spPr>
              <a:solidFill>
                <a:schemeClr val="accent5"/>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A10E-43D9-9852-C8F50115867E}"/>
              </c:ext>
            </c:extLst>
          </c:dPt>
          <c:dPt>
            <c:idx val="2"/>
            <c:bubble3D val="0"/>
            <c:spPr>
              <a:solidFill>
                <a:schemeClr val="accent4"/>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5-A10E-43D9-9852-C8F50115867E}"/>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ES"/>
              </a:p>
            </c:txPr>
            <c:dLblPos val="inEnd"/>
            <c:showLegendKey val="0"/>
            <c:showVal val="0"/>
            <c:showCatName val="0"/>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cat>
            <c:strRef>
              <c:f>'2. LUGARES DE TRABAJO'!$B$23:$B$25</c:f>
              <c:strCache>
                <c:ptCount val="3"/>
                <c:pt idx="0">
                  <c:v>SÍ</c:v>
                </c:pt>
                <c:pt idx="1">
                  <c:v>PARCIALMENTE</c:v>
                </c:pt>
                <c:pt idx="2">
                  <c:v>NO</c:v>
                </c:pt>
              </c:strCache>
            </c:strRef>
          </c:cat>
          <c:val>
            <c:numRef>
              <c:f>'2. LUGARES DE TRABAJO'!$C$23:$C$25</c:f>
              <c:numCache>
                <c:formatCode>General</c:formatCode>
                <c:ptCount val="3"/>
                <c:pt idx="0">
                  <c:v>0</c:v>
                </c:pt>
                <c:pt idx="1">
                  <c:v>0</c:v>
                </c:pt>
                <c:pt idx="2">
                  <c:v>0</c:v>
                </c:pt>
              </c:numCache>
            </c:numRef>
          </c:val>
          <c:extLst>
            <c:ext xmlns:c16="http://schemas.microsoft.com/office/drawing/2014/chart" uri="{C3380CC4-5D6E-409C-BE32-E72D297353CC}">
              <c16:uniqueId val="{00000006-A10E-43D9-9852-C8F50115867E}"/>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b"/>
      <c:overlay val="0"/>
      <c:spPr>
        <a:solidFill>
          <a:schemeClr val="lt1">
            <a:alpha val="78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ES"/>
        </a:p>
      </c:txPr>
    </c:legend>
    <c:plotVisOnly val="1"/>
    <c:dispBlanksAs val="gap"/>
    <c:showDLblsOverMax val="0"/>
  </c:chart>
  <c:spPr>
    <a:pattFill prst="dkDnDiag">
      <a:fgClr>
        <a:schemeClr val="lt1">
          <a:lumMod val="95000"/>
        </a:schemeClr>
      </a:fgClr>
      <a:bgClr>
        <a:schemeClr val="lt1"/>
      </a:bgClr>
    </a:pattFill>
    <a:ln w="9525" cap="flat" cmpd="sng" algn="ctr">
      <a:solidFill>
        <a:schemeClr val="dk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r>
              <a:rPr lang="es-ES"/>
              <a:t>Resultado</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endParaRPr lang="es-ES"/>
        </a:p>
      </c:txPr>
    </c:title>
    <c:autoTitleDeleted val="0"/>
    <c:plotArea>
      <c:layout/>
      <c:pieChart>
        <c:varyColors val="1"/>
        <c:ser>
          <c:idx val="0"/>
          <c:order val="0"/>
          <c:dPt>
            <c:idx val="0"/>
            <c:bubble3D val="0"/>
            <c:spPr>
              <a:solidFill>
                <a:schemeClr val="accent6"/>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A0B6-4D7A-8825-7BDB5E68A63C}"/>
              </c:ext>
            </c:extLst>
          </c:dPt>
          <c:dPt>
            <c:idx val="1"/>
            <c:bubble3D val="0"/>
            <c:spPr>
              <a:solidFill>
                <a:schemeClr val="accent5"/>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A0B6-4D7A-8825-7BDB5E68A63C}"/>
              </c:ext>
            </c:extLst>
          </c:dPt>
          <c:dPt>
            <c:idx val="2"/>
            <c:bubble3D val="0"/>
            <c:spPr>
              <a:solidFill>
                <a:schemeClr val="accent4"/>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5-A0B6-4D7A-8825-7BDB5E68A63C}"/>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ES"/>
              </a:p>
            </c:txPr>
            <c:dLblPos val="inEnd"/>
            <c:showLegendKey val="0"/>
            <c:showVal val="0"/>
            <c:showCatName val="0"/>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cat>
            <c:strRef>
              <c:f>'3. EQUIPOS DE TRABAJO'!$B$21:$B$23</c:f>
              <c:strCache>
                <c:ptCount val="3"/>
                <c:pt idx="0">
                  <c:v>SÍ</c:v>
                </c:pt>
                <c:pt idx="1">
                  <c:v>PARCIALMENTE</c:v>
                </c:pt>
                <c:pt idx="2">
                  <c:v>NO</c:v>
                </c:pt>
              </c:strCache>
            </c:strRef>
          </c:cat>
          <c:val>
            <c:numRef>
              <c:f>'3. EQUIPOS DE TRABAJO'!$C$21:$C$23</c:f>
              <c:numCache>
                <c:formatCode>General</c:formatCode>
                <c:ptCount val="3"/>
                <c:pt idx="0">
                  <c:v>0</c:v>
                </c:pt>
                <c:pt idx="1">
                  <c:v>0</c:v>
                </c:pt>
                <c:pt idx="2">
                  <c:v>0</c:v>
                </c:pt>
              </c:numCache>
            </c:numRef>
          </c:val>
          <c:extLst>
            <c:ext xmlns:c16="http://schemas.microsoft.com/office/drawing/2014/chart" uri="{C3380CC4-5D6E-409C-BE32-E72D297353CC}">
              <c16:uniqueId val="{00000006-A0B6-4D7A-8825-7BDB5E68A63C}"/>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b"/>
      <c:overlay val="0"/>
      <c:spPr>
        <a:solidFill>
          <a:schemeClr val="lt1">
            <a:alpha val="78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ES"/>
        </a:p>
      </c:txPr>
    </c:legend>
    <c:plotVisOnly val="1"/>
    <c:dispBlanksAs val="gap"/>
    <c:showDLblsOverMax val="0"/>
  </c:chart>
  <c:spPr>
    <a:pattFill prst="dkDnDiag">
      <a:fgClr>
        <a:schemeClr val="lt1">
          <a:lumMod val="95000"/>
        </a:schemeClr>
      </a:fgClr>
      <a:bgClr>
        <a:schemeClr val="lt1"/>
      </a:bgClr>
    </a:pattFill>
    <a:ln w="9525" cap="flat" cmpd="sng" algn="ctr">
      <a:solidFill>
        <a:schemeClr val="dk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r>
              <a:rPr lang="es-ES"/>
              <a:t>Resultado</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endParaRPr lang="es-ES"/>
        </a:p>
      </c:txPr>
    </c:title>
    <c:autoTitleDeleted val="0"/>
    <c:plotArea>
      <c:layout/>
      <c:pieChart>
        <c:varyColors val="1"/>
        <c:ser>
          <c:idx val="0"/>
          <c:order val="0"/>
          <c:dPt>
            <c:idx val="0"/>
            <c:bubble3D val="0"/>
            <c:spPr>
              <a:solidFill>
                <a:schemeClr val="accent6"/>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1D1B-4284-B0B0-4F5CA5569A7D}"/>
              </c:ext>
            </c:extLst>
          </c:dPt>
          <c:dPt>
            <c:idx val="1"/>
            <c:bubble3D val="0"/>
            <c:spPr>
              <a:solidFill>
                <a:schemeClr val="accent5"/>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1D1B-4284-B0B0-4F5CA5569A7D}"/>
              </c:ext>
            </c:extLst>
          </c:dPt>
          <c:dPt>
            <c:idx val="2"/>
            <c:bubble3D val="0"/>
            <c:spPr>
              <a:solidFill>
                <a:schemeClr val="accent4"/>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5-1D1B-4284-B0B0-4F5CA5569A7D}"/>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ES"/>
              </a:p>
            </c:txPr>
            <c:dLblPos val="inEnd"/>
            <c:showLegendKey val="0"/>
            <c:showVal val="0"/>
            <c:showCatName val="0"/>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cat>
            <c:strRef>
              <c:f>'5. EPIS'!$B$21:$B$23</c:f>
              <c:strCache>
                <c:ptCount val="3"/>
                <c:pt idx="0">
                  <c:v>SÍ</c:v>
                </c:pt>
                <c:pt idx="1">
                  <c:v>PARCIALMENTE</c:v>
                </c:pt>
                <c:pt idx="2">
                  <c:v>NO</c:v>
                </c:pt>
              </c:strCache>
            </c:strRef>
          </c:cat>
          <c:val>
            <c:numRef>
              <c:f>'5. EPIS'!$C$21:$C$23</c:f>
              <c:numCache>
                <c:formatCode>General</c:formatCode>
                <c:ptCount val="3"/>
                <c:pt idx="0">
                  <c:v>0</c:v>
                </c:pt>
                <c:pt idx="1">
                  <c:v>0</c:v>
                </c:pt>
                <c:pt idx="2">
                  <c:v>0</c:v>
                </c:pt>
              </c:numCache>
            </c:numRef>
          </c:val>
          <c:extLst>
            <c:ext xmlns:c16="http://schemas.microsoft.com/office/drawing/2014/chart" uri="{C3380CC4-5D6E-409C-BE32-E72D297353CC}">
              <c16:uniqueId val="{00000006-1D1B-4284-B0B0-4F5CA5569A7D}"/>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b"/>
      <c:overlay val="0"/>
      <c:spPr>
        <a:solidFill>
          <a:schemeClr val="lt1">
            <a:alpha val="78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ES"/>
        </a:p>
      </c:txPr>
    </c:legend>
    <c:plotVisOnly val="1"/>
    <c:dispBlanksAs val="gap"/>
    <c:showDLblsOverMax val="0"/>
  </c:chart>
  <c:spPr>
    <a:pattFill prst="dkDnDiag">
      <a:fgClr>
        <a:schemeClr val="lt1">
          <a:lumMod val="95000"/>
        </a:schemeClr>
      </a:fgClr>
      <a:bgClr>
        <a:schemeClr val="lt1"/>
      </a:bgClr>
    </a:pattFill>
    <a:ln w="9525" cap="flat" cmpd="sng" algn="ctr">
      <a:solidFill>
        <a:schemeClr val="dk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r>
              <a:rPr lang="es-ES"/>
              <a:t>Resultado</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endParaRPr lang="es-ES"/>
        </a:p>
      </c:txPr>
    </c:title>
    <c:autoTitleDeleted val="0"/>
    <c:plotArea>
      <c:layout/>
      <c:pieChart>
        <c:varyColors val="1"/>
        <c:ser>
          <c:idx val="0"/>
          <c:order val="0"/>
          <c:dPt>
            <c:idx val="0"/>
            <c:bubble3D val="0"/>
            <c:spPr>
              <a:solidFill>
                <a:schemeClr val="accent6"/>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6302-4F34-8A60-1ECDBA4DB36D}"/>
              </c:ext>
            </c:extLst>
          </c:dPt>
          <c:dPt>
            <c:idx val="1"/>
            <c:bubble3D val="0"/>
            <c:spPr>
              <a:solidFill>
                <a:schemeClr val="accent5"/>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6302-4F34-8A60-1ECDBA4DB36D}"/>
              </c:ext>
            </c:extLst>
          </c:dPt>
          <c:dPt>
            <c:idx val="2"/>
            <c:bubble3D val="0"/>
            <c:spPr>
              <a:solidFill>
                <a:schemeClr val="accent4"/>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5-6302-4F34-8A60-1ECDBA4DB36D}"/>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ES"/>
              </a:p>
            </c:txPr>
            <c:dLblPos val="inEnd"/>
            <c:showLegendKey val="0"/>
            <c:showVal val="0"/>
            <c:showCatName val="0"/>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cat>
            <c:strRef>
              <c:f>'5. EPIS'!$B$21:$B$23</c:f>
              <c:strCache>
                <c:ptCount val="3"/>
                <c:pt idx="0">
                  <c:v>SÍ</c:v>
                </c:pt>
                <c:pt idx="1">
                  <c:v>PARCIALMENTE</c:v>
                </c:pt>
                <c:pt idx="2">
                  <c:v>NO</c:v>
                </c:pt>
              </c:strCache>
            </c:strRef>
          </c:cat>
          <c:val>
            <c:numRef>
              <c:f>'5. EPIS'!$C$21:$C$23</c:f>
              <c:numCache>
                <c:formatCode>General</c:formatCode>
                <c:ptCount val="3"/>
                <c:pt idx="0">
                  <c:v>0</c:v>
                </c:pt>
                <c:pt idx="1">
                  <c:v>0</c:v>
                </c:pt>
                <c:pt idx="2">
                  <c:v>0</c:v>
                </c:pt>
              </c:numCache>
            </c:numRef>
          </c:val>
          <c:extLst>
            <c:ext xmlns:c16="http://schemas.microsoft.com/office/drawing/2014/chart" uri="{C3380CC4-5D6E-409C-BE32-E72D297353CC}">
              <c16:uniqueId val="{00000000-9F6E-4A49-BA4D-702B7390F358}"/>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b"/>
      <c:overlay val="0"/>
      <c:spPr>
        <a:solidFill>
          <a:schemeClr val="lt1">
            <a:alpha val="78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ES"/>
        </a:p>
      </c:txPr>
    </c:legend>
    <c:plotVisOnly val="1"/>
    <c:dispBlanksAs val="gap"/>
    <c:showDLblsOverMax val="0"/>
  </c:chart>
  <c:spPr>
    <a:pattFill prst="dkDnDiag">
      <a:fgClr>
        <a:schemeClr val="lt1">
          <a:lumMod val="95000"/>
        </a:schemeClr>
      </a:fgClr>
      <a:bgClr>
        <a:schemeClr val="lt1"/>
      </a:bgClr>
    </a:pattFill>
    <a:ln w="9525" cap="flat" cmpd="sng" algn="ctr">
      <a:solidFill>
        <a:schemeClr val="dk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r>
              <a:rPr lang="es-ES"/>
              <a:t>Resultado</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endParaRPr lang="es-ES"/>
        </a:p>
      </c:txPr>
    </c:title>
    <c:autoTitleDeleted val="0"/>
    <c:plotArea>
      <c:layout/>
      <c:pieChart>
        <c:varyColors val="1"/>
        <c:ser>
          <c:idx val="0"/>
          <c:order val="0"/>
          <c:dPt>
            <c:idx val="0"/>
            <c:bubble3D val="0"/>
            <c:spPr>
              <a:solidFill>
                <a:schemeClr val="accent6"/>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A221-4F8E-9766-24C7C7177EA1}"/>
              </c:ext>
            </c:extLst>
          </c:dPt>
          <c:dPt>
            <c:idx val="1"/>
            <c:bubble3D val="0"/>
            <c:spPr>
              <a:solidFill>
                <a:schemeClr val="accent5"/>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A221-4F8E-9766-24C7C7177EA1}"/>
              </c:ext>
            </c:extLst>
          </c:dPt>
          <c:dPt>
            <c:idx val="2"/>
            <c:bubble3D val="0"/>
            <c:spPr>
              <a:solidFill>
                <a:schemeClr val="accent4"/>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5-A221-4F8E-9766-24C7C7177EA1}"/>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ES"/>
              </a:p>
            </c:txPr>
            <c:dLblPos val="inEnd"/>
            <c:showLegendKey val="0"/>
            <c:showVal val="0"/>
            <c:showCatName val="0"/>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cat>
            <c:strRef>
              <c:f>'6. RUIDO'!$B$21:$B$23</c:f>
              <c:strCache>
                <c:ptCount val="3"/>
                <c:pt idx="0">
                  <c:v>SÍ</c:v>
                </c:pt>
                <c:pt idx="1">
                  <c:v>PARCIALMENTE</c:v>
                </c:pt>
                <c:pt idx="2">
                  <c:v>NO</c:v>
                </c:pt>
              </c:strCache>
            </c:strRef>
          </c:cat>
          <c:val>
            <c:numRef>
              <c:f>'6. RUIDO'!$C$21:$C$23</c:f>
              <c:numCache>
                <c:formatCode>General</c:formatCode>
                <c:ptCount val="3"/>
                <c:pt idx="0">
                  <c:v>0</c:v>
                </c:pt>
                <c:pt idx="1">
                  <c:v>0</c:v>
                </c:pt>
                <c:pt idx="2">
                  <c:v>0</c:v>
                </c:pt>
              </c:numCache>
            </c:numRef>
          </c:val>
          <c:extLst>
            <c:ext xmlns:c16="http://schemas.microsoft.com/office/drawing/2014/chart" uri="{C3380CC4-5D6E-409C-BE32-E72D297353CC}">
              <c16:uniqueId val="{00000006-A221-4F8E-9766-24C7C7177EA1}"/>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b"/>
      <c:overlay val="0"/>
      <c:spPr>
        <a:solidFill>
          <a:schemeClr val="lt1">
            <a:alpha val="78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ES"/>
        </a:p>
      </c:txPr>
    </c:legend>
    <c:plotVisOnly val="1"/>
    <c:dispBlanksAs val="gap"/>
    <c:showDLblsOverMax val="0"/>
  </c:chart>
  <c:spPr>
    <a:pattFill prst="dkDnDiag">
      <a:fgClr>
        <a:schemeClr val="lt1">
          <a:lumMod val="95000"/>
        </a:schemeClr>
      </a:fgClr>
      <a:bgClr>
        <a:schemeClr val="lt1"/>
      </a:bgClr>
    </a:pattFill>
    <a:ln w="9525" cap="flat" cmpd="sng" algn="ctr">
      <a:solidFill>
        <a:schemeClr val="dk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r>
              <a:rPr lang="es-ES"/>
              <a:t>Resultado</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endParaRPr lang="es-ES"/>
        </a:p>
      </c:txPr>
    </c:title>
    <c:autoTitleDeleted val="0"/>
    <c:plotArea>
      <c:layout/>
      <c:pieChart>
        <c:varyColors val="1"/>
        <c:ser>
          <c:idx val="0"/>
          <c:order val="0"/>
          <c:dPt>
            <c:idx val="0"/>
            <c:bubble3D val="0"/>
            <c:spPr>
              <a:solidFill>
                <a:schemeClr val="accent6"/>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DDDA-4A35-AA60-85358D380E7C}"/>
              </c:ext>
            </c:extLst>
          </c:dPt>
          <c:dPt>
            <c:idx val="1"/>
            <c:bubble3D val="0"/>
            <c:spPr>
              <a:solidFill>
                <a:schemeClr val="accent5"/>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DDDA-4A35-AA60-85358D380E7C}"/>
              </c:ext>
            </c:extLst>
          </c:dPt>
          <c:dPt>
            <c:idx val="2"/>
            <c:bubble3D val="0"/>
            <c:spPr>
              <a:solidFill>
                <a:schemeClr val="accent4"/>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5-DDDA-4A35-AA60-85358D380E7C}"/>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ES"/>
              </a:p>
            </c:txPr>
            <c:dLblPos val="inEnd"/>
            <c:showLegendKey val="0"/>
            <c:showVal val="0"/>
            <c:showCatName val="0"/>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cat>
            <c:strRef>
              <c:f>'7. VIBRACIONES'!$B$21:$B$23</c:f>
              <c:strCache>
                <c:ptCount val="3"/>
                <c:pt idx="0">
                  <c:v>SÍ</c:v>
                </c:pt>
                <c:pt idx="1">
                  <c:v>PARCIALMENTE</c:v>
                </c:pt>
                <c:pt idx="2">
                  <c:v>NO</c:v>
                </c:pt>
              </c:strCache>
            </c:strRef>
          </c:cat>
          <c:val>
            <c:numRef>
              <c:f>'7. VIBRACIONES'!$C$21:$C$23</c:f>
              <c:numCache>
                <c:formatCode>General</c:formatCode>
                <c:ptCount val="3"/>
                <c:pt idx="0">
                  <c:v>0</c:v>
                </c:pt>
                <c:pt idx="1">
                  <c:v>0</c:v>
                </c:pt>
                <c:pt idx="2">
                  <c:v>0</c:v>
                </c:pt>
              </c:numCache>
            </c:numRef>
          </c:val>
          <c:extLst>
            <c:ext xmlns:c16="http://schemas.microsoft.com/office/drawing/2014/chart" uri="{C3380CC4-5D6E-409C-BE32-E72D297353CC}">
              <c16:uniqueId val="{00000006-DDDA-4A35-AA60-85358D380E7C}"/>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b"/>
      <c:overlay val="0"/>
      <c:spPr>
        <a:solidFill>
          <a:schemeClr val="lt1">
            <a:alpha val="78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ES"/>
        </a:p>
      </c:txPr>
    </c:legend>
    <c:plotVisOnly val="1"/>
    <c:dispBlanksAs val="gap"/>
    <c:showDLblsOverMax val="0"/>
  </c:chart>
  <c:spPr>
    <a:pattFill prst="dkDnDiag">
      <a:fgClr>
        <a:schemeClr val="lt1">
          <a:lumMod val="95000"/>
        </a:schemeClr>
      </a:fgClr>
      <a:bgClr>
        <a:schemeClr val="lt1"/>
      </a:bgClr>
    </a:pattFill>
    <a:ln w="9525" cap="flat" cmpd="sng" algn="ctr">
      <a:solidFill>
        <a:schemeClr val="dk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r>
              <a:rPr lang="es-ES"/>
              <a:t>Resultado</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endParaRPr lang="es-ES"/>
        </a:p>
      </c:txPr>
    </c:title>
    <c:autoTitleDeleted val="0"/>
    <c:plotArea>
      <c:layout/>
      <c:pieChart>
        <c:varyColors val="1"/>
        <c:ser>
          <c:idx val="0"/>
          <c:order val="0"/>
          <c:dPt>
            <c:idx val="0"/>
            <c:bubble3D val="0"/>
            <c:spPr>
              <a:solidFill>
                <a:schemeClr val="accent6"/>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0BB0-4179-B793-89C56882E33C}"/>
              </c:ext>
            </c:extLst>
          </c:dPt>
          <c:dPt>
            <c:idx val="1"/>
            <c:bubble3D val="0"/>
            <c:spPr>
              <a:solidFill>
                <a:schemeClr val="accent5"/>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0BB0-4179-B793-89C56882E33C}"/>
              </c:ext>
            </c:extLst>
          </c:dPt>
          <c:dPt>
            <c:idx val="2"/>
            <c:bubble3D val="0"/>
            <c:spPr>
              <a:solidFill>
                <a:schemeClr val="accent4"/>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5-0BB0-4179-B793-89C56882E33C}"/>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ES"/>
              </a:p>
            </c:txPr>
            <c:dLblPos val="inEnd"/>
            <c:showLegendKey val="0"/>
            <c:showVal val="0"/>
            <c:showCatName val="0"/>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cat>
            <c:strRef>
              <c:f>'8. A. QUÍMICAS'!$B$23:$B$25</c:f>
              <c:strCache>
                <c:ptCount val="3"/>
                <c:pt idx="0">
                  <c:v>SÍ</c:v>
                </c:pt>
                <c:pt idx="1">
                  <c:v>PARCIALMENTE</c:v>
                </c:pt>
                <c:pt idx="2">
                  <c:v>NO</c:v>
                </c:pt>
              </c:strCache>
            </c:strRef>
          </c:cat>
          <c:val>
            <c:numRef>
              <c:f>'8. A. QUÍMICAS'!$C$23:$C$25</c:f>
              <c:numCache>
                <c:formatCode>General</c:formatCode>
                <c:ptCount val="3"/>
                <c:pt idx="0">
                  <c:v>0</c:v>
                </c:pt>
                <c:pt idx="1">
                  <c:v>0</c:v>
                </c:pt>
                <c:pt idx="2">
                  <c:v>0</c:v>
                </c:pt>
              </c:numCache>
            </c:numRef>
          </c:val>
          <c:extLst>
            <c:ext xmlns:c16="http://schemas.microsoft.com/office/drawing/2014/chart" uri="{C3380CC4-5D6E-409C-BE32-E72D297353CC}">
              <c16:uniqueId val="{00000006-0BB0-4179-B793-89C56882E33C}"/>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b"/>
      <c:overlay val="0"/>
      <c:spPr>
        <a:solidFill>
          <a:schemeClr val="lt1">
            <a:alpha val="78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ES"/>
        </a:p>
      </c:txPr>
    </c:legend>
    <c:plotVisOnly val="1"/>
    <c:dispBlanksAs val="gap"/>
    <c:showDLblsOverMax val="0"/>
  </c:chart>
  <c:spPr>
    <a:pattFill prst="dkDnDiag">
      <a:fgClr>
        <a:schemeClr val="lt1">
          <a:lumMod val="95000"/>
        </a:schemeClr>
      </a:fgClr>
      <a:bgClr>
        <a:schemeClr val="lt1"/>
      </a:bgClr>
    </a:pattFill>
    <a:ln w="9525" cap="flat" cmpd="sng" algn="ctr">
      <a:solidFill>
        <a:schemeClr val="dk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r>
              <a:rPr lang="es-ES"/>
              <a:t>Resultado</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endParaRPr lang="es-ES"/>
        </a:p>
      </c:txPr>
    </c:title>
    <c:autoTitleDeleted val="0"/>
    <c:plotArea>
      <c:layout/>
      <c:pieChart>
        <c:varyColors val="1"/>
        <c:ser>
          <c:idx val="0"/>
          <c:order val="0"/>
          <c:dPt>
            <c:idx val="0"/>
            <c:bubble3D val="0"/>
            <c:spPr>
              <a:solidFill>
                <a:schemeClr val="accent6"/>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CC52-4C40-B457-C60338907E60}"/>
              </c:ext>
            </c:extLst>
          </c:dPt>
          <c:dPt>
            <c:idx val="1"/>
            <c:bubble3D val="0"/>
            <c:spPr>
              <a:solidFill>
                <a:schemeClr val="accent5"/>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CC52-4C40-B457-C60338907E60}"/>
              </c:ext>
            </c:extLst>
          </c:dPt>
          <c:dPt>
            <c:idx val="2"/>
            <c:bubble3D val="0"/>
            <c:spPr>
              <a:solidFill>
                <a:schemeClr val="accent4"/>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5-CC52-4C40-B457-C60338907E60}"/>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ES"/>
              </a:p>
            </c:txPr>
            <c:dLblPos val="inEnd"/>
            <c:showLegendKey val="0"/>
            <c:showVal val="0"/>
            <c:showCatName val="0"/>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cat>
            <c:strRef>
              <c:f>'9. A. CANCERÍGENOS'!$B$22:$B$24</c:f>
              <c:strCache>
                <c:ptCount val="3"/>
                <c:pt idx="0">
                  <c:v>SÍ</c:v>
                </c:pt>
                <c:pt idx="1">
                  <c:v>PARCIALMENTE</c:v>
                </c:pt>
                <c:pt idx="2">
                  <c:v>NO</c:v>
                </c:pt>
              </c:strCache>
            </c:strRef>
          </c:cat>
          <c:val>
            <c:numRef>
              <c:f>'9. A. CANCERÍGENOS'!$C$22:$C$24</c:f>
              <c:numCache>
                <c:formatCode>General</c:formatCode>
                <c:ptCount val="3"/>
                <c:pt idx="0">
                  <c:v>0</c:v>
                </c:pt>
                <c:pt idx="1">
                  <c:v>0</c:v>
                </c:pt>
                <c:pt idx="2">
                  <c:v>0</c:v>
                </c:pt>
              </c:numCache>
            </c:numRef>
          </c:val>
          <c:extLst>
            <c:ext xmlns:c16="http://schemas.microsoft.com/office/drawing/2014/chart" uri="{C3380CC4-5D6E-409C-BE32-E72D297353CC}">
              <c16:uniqueId val="{00000006-CC52-4C40-B457-C60338907E60}"/>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b"/>
      <c:overlay val="0"/>
      <c:spPr>
        <a:solidFill>
          <a:schemeClr val="lt1">
            <a:alpha val="78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ES"/>
        </a:p>
      </c:txPr>
    </c:legend>
    <c:plotVisOnly val="1"/>
    <c:dispBlanksAs val="gap"/>
    <c:showDLblsOverMax val="0"/>
  </c:chart>
  <c:spPr>
    <a:pattFill prst="dkDnDiag">
      <a:fgClr>
        <a:schemeClr val="lt1">
          <a:lumMod val="95000"/>
        </a:schemeClr>
      </a:fgClr>
      <a:bgClr>
        <a:schemeClr val="lt1"/>
      </a:bgClr>
    </a:pattFill>
    <a:ln w="9525" cap="flat" cmpd="sng" algn="ctr">
      <a:solidFill>
        <a:schemeClr val="dk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r>
              <a:rPr lang="es-ES"/>
              <a:t>Resultado</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endParaRPr lang="es-ES"/>
        </a:p>
      </c:txPr>
    </c:title>
    <c:autoTitleDeleted val="0"/>
    <c:plotArea>
      <c:layout/>
      <c:pieChart>
        <c:varyColors val="1"/>
        <c:ser>
          <c:idx val="0"/>
          <c:order val="0"/>
          <c:dPt>
            <c:idx val="0"/>
            <c:bubble3D val="0"/>
            <c:spPr>
              <a:solidFill>
                <a:schemeClr val="accent6"/>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BF17-4B83-9552-885B5B3DFD56}"/>
              </c:ext>
            </c:extLst>
          </c:dPt>
          <c:dPt>
            <c:idx val="1"/>
            <c:bubble3D val="0"/>
            <c:spPr>
              <a:solidFill>
                <a:schemeClr val="accent5"/>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BF17-4B83-9552-885B5B3DFD56}"/>
              </c:ext>
            </c:extLst>
          </c:dPt>
          <c:dPt>
            <c:idx val="2"/>
            <c:bubble3D val="0"/>
            <c:spPr>
              <a:solidFill>
                <a:schemeClr val="accent4"/>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5-BF17-4B83-9552-885B5B3DFD56}"/>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ES"/>
              </a:p>
            </c:txPr>
            <c:dLblPos val="inEnd"/>
            <c:showLegendKey val="0"/>
            <c:showVal val="0"/>
            <c:showCatName val="0"/>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cat>
            <c:strRef>
              <c:f>'10. MMC'!$B$19:$B$21</c:f>
              <c:strCache>
                <c:ptCount val="3"/>
                <c:pt idx="0">
                  <c:v>SÍ</c:v>
                </c:pt>
                <c:pt idx="1">
                  <c:v>PARCIALMENTE</c:v>
                </c:pt>
                <c:pt idx="2">
                  <c:v>NO</c:v>
                </c:pt>
              </c:strCache>
            </c:strRef>
          </c:cat>
          <c:val>
            <c:numRef>
              <c:f>'10. MMC'!$C$19:$C$21</c:f>
              <c:numCache>
                <c:formatCode>General</c:formatCode>
                <c:ptCount val="3"/>
                <c:pt idx="0">
                  <c:v>0</c:v>
                </c:pt>
                <c:pt idx="1">
                  <c:v>0</c:v>
                </c:pt>
                <c:pt idx="2">
                  <c:v>0</c:v>
                </c:pt>
              </c:numCache>
            </c:numRef>
          </c:val>
          <c:extLst>
            <c:ext xmlns:c16="http://schemas.microsoft.com/office/drawing/2014/chart" uri="{C3380CC4-5D6E-409C-BE32-E72D297353CC}">
              <c16:uniqueId val="{00000006-BF17-4B83-9552-885B5B3DFD56}"/>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b"/>
      <c:overlay val="0"/>
      <c:spPr>
        <a:solidFill>
          <a:schemeClr val="lt1">
            <a:alpha val="78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ES"/>
        </a:p>
      </c:txPr>
    </c:legend>
    <c:plotVisOnly val="1"/>
    <c:dispBlanksAs val="gap"/>
    <c:showDLblsOverMax val="0"/>
  </c:chart>
  <c:spPr>
    <a:pattFill prst="dkDnDiag">
      <a:fgClr>
        <a:schemeClr val="lt1">
          <a:lumMod val="95000"/>
        </a:schemeClr>
      </a:fgClr>
      <a:bgClr>
        <a:schemeClr val="lt1"/>
      </a:bgClr>
    </a:pattFill>
    <a:ln w="9525" cap="flat" cmpd="sng" algn="ctr">
      <a:solidFill>
        <a:schemeClr val="dk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r>
              <a:rPr lang="es-ES"/>
              <a:t>Resultado</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endParaRPr lang="es-ES"/>
        </a:p>
      </c:txPr>
    </c:title>
    <c:autoTitleDeleted val="0"/>
    <c:plotArea>
      <c:layout/>
      <c:pieChart>
        <c:varyColors val="1"/>
        <c:ser>
          <c:idx val="0"/>
          <c:order val="0"/>
          <c:dPt>
            <c:idx val="0"/>
            <c:bubble3D val="0"/>
            <c:spPr>
              <a:solidFill>
                <a:schemeClr val="accent6"/>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7B25-4604-90CD-86FD28F815CF}"/>
              </c:ext>
            </c:extLst>
          </c:dPt>
          <c:dPt>
            <c:idx val="1"/>
            <c:bubble3D val="0"/>
            <c:spPr>
              <a:solidFill>
                <a:schemeClr val="accent5"/>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7B25-4604-90CD-86FD28F815CF}"/>
              </c:ext>
            </c:extLst>
          </c:dPt>
          <c:dPt>
            <c:idx val="2"/>
            <c:bubble3D val="0"/>
            <c:spPr>
              <a:solidFill>
                <a:schemeClr val="accent4"/>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5-7B25-4604-90CD-86FD28F815CF}"/>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ES"/>
              </a:p>
            </c:txPr>
            <c:dLblPos val="inEnd"/>
            <c:showLegendKey val="0"/>
            <c:showVal val="0"/>
            <c:showCatName val="0"/>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cat>
            <c:strRef>
              <c:f>'11. PANTALLAS PVD'!$B$19:$B$21</c:f>
              <c:strCache>
                <c:ptCount val="3"/>
                <c:pt idx="0">
                  <c:v>SÍ</c:v>
                </c:pt>
                <c:pt idx="1">
                  <c:v>PARCIALMENTE</c:v>
                </c:pt>
                <c:pt idx="2">
                  <c:v>NO</c:v>
                </c:pt>
              </c:strCache>
            </c:strRef>
          </c:cat>
          <c:val>
            <c:numRef>
              <c:f>'11. PANTALLAS PVD'!$C$19:$C$21</c:f>
              <c:numCache>
                <c:formatCode>General</c:formatCode>
                <c:ptCount val="3"/>
                <c:pt idx="0">
                  <c:v>0</c:v>
                </c:pt>
                <c:pt idx="1">
                  <c:v>0</c:v>
                </c:pt>
                <c:pt idx="2">
                  <c:v>0</c:v>
                </c:pt>
              </c:numCache>
            </c:numRef>
          </c:val>
          <c:extLst>
            <c:ext xmlns:c16="http://schemas.microsoft.com/office/drawing/2014/chart" uri="{C3380CC4-5D6E-409C-BE32-E72D297353CC}">
              <c16:uniqueId val="{00000006-7B25-4604-90CD-86FD28F815CF}"/>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b"/>
      <c:overlay val="0"/>
      <c:spPr>
        <a:solidFill>
          <a:schemeClr val="lt1">
            <a:alpha val="78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ES"/>
        </a:p>
      </c:txPr>
    </c:legend>
    <c:plotVisOnly val="1"/>
    <c:dispBlanksAs val="gap"/>
    <c:showDLblsOverMax val="0"/>
  </c:chart>
  <c:spPr>
    <a:pattFill prst="dkDnDiag">
      <a:fgClr>
        <a:schemeClr val="lt1">
          <a:lumMod val="95000"/>
        </a:schemeClr>
      </a:fgClr>
      <a:bgClr>
        <a:schemeClr val="lt1"/>
      </a:bgClr>
    </a:pattFill>
    <a:ln w="9525" cap="flat" cmpd="sng" algn="ctr">
      <a:solidFill>
        <a:schemeClr val="dk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r>
              <a:rPr lang="es-ES"/>
              <a:t>Resultado</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endParaRPr lang="es-ES"/>
        </a:p>
      </c:txPr>
    </c:title>
    <c:autoTitleDeleted val="0"/>
    <c:plotArea>
      <c:layout>
        <c:manualLayout>
          <c:layoutTarget val="inner"/>
          <c:xMode val="edge"/>
          <c:yMode val="edge"/>
          <c:x val="0.28911991065660064"/>
          <c:y val="0.17465963968061365"/>
          <c:w val="0.42175996166532731"/>
          <c:h val="0.66859416816120276"/>
        </c:manualLayout>
      </c:layout>
      <c:pieChart>
        <c:varyColors val="1"/>
        <c:ser>
          <c:idx val="0"/>
          <c:order val="0"/>
          <c:dPt>
            <c:idx val="0"/>
            <c:bubble3D val="0"/>
            <c:spPr>
              <a:solidFill>
                <a:schemeClr val="accent6"/>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67A5-4342-BE16-2424CDC3CAB2}"/>
              </c:ext>
            </c:extLst>
          </c:dPt>
          <c:dPt>
            <c:idx val="1"/>
            <c:bubble3D val="0"/>
            <c:spPr>
              <a:solidFill>
                <a:schemeClr val="accent5"/>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67A5-4342-BE16-2424CDC3CAB2}"/>
              </c:ext>
            </c:extLst>
          </c:dPt>
          <c:dPt>
            <c:idx val="2"/>
            <c:bubble3D val="0"/>
            <c:spPr>
              <a:solidFill>
                <a:schemeClr val="accent4"/>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5-67A5-4342-BE16-2424CDC3CAB2}"/>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ES"/>
              </a:p>
            </c:txPr>
            <c:dLblPos val="inEnd"/>
            <c:showLegendKey val="0"/>
            <c:showVal val="0"/>
            <c:showCatName val="0"/>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cat>
            <c:strRef>
              <c:f>'11. PANTALLAS PVD'!$B$19:$B$21</c:f>
              <c:strCache>
                <c:ptCount val="3"/>
                <c:pt idx="0">
                  <c:v>SÍ</c:v>
                </c:pt>
                <c:pt idx="1">
                  <c:v>PARCIALMENTE</c:v>
                </c:pt>
                <c:pt idx="2">
                  <c:v>NO</c:v>
                </c:pt>
              </c:strCache>
            </c:strRef>
          </c:cat>
          <c:val>
            <c:numRef>
              <c:f>'11. PANTALLAS PVD'!$C$19:$C$21</c:f>
              <c:numCache>
                <c:formatCode>General</c:formatCode>
                <c:ptCount val="3"/>
                <c:pt idx="0">
                  <c:v>0</c:v>
                </c:pt>
                <c:pt idx="1">
                  <c:v>0</c:v>
                </c:pt>
                <c:pt idx="2">
                  <c:v>0</c:v>
                </c:pt>
              </c:numCache>
            </c:numRef>
          </c:val>
          <c:extLst>
            <c:ext xmlns:c16="http://schemas.microsoft.com/office/drawing/2014/chart" uri="{C3380CC4-5D6E-409C-BE32-E72D297353CC}">
              <c16:uniqueId val="{00000006-67A5-4342-BE16-2424CDC3CAB2}"/>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b"/>
      <c:overlay val="0"/>
      <c:spPr>
        <a:solidFill>
          <a:schemeClr val="lt1">
            <a:alpha val="78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ES"/>
        </a:p>
      </c:txPr>
    </c:legend>
    <c:plotVisOnly val="1"/>
    <c:dispBlanksAs val="gap"/>
    <c:showDLblsOverMax val="0"/>
  </c:chart>
  <c:spPr>
    <a:pattFill prst="dkDnDiag">
      <a:fgClr>
        <a:schemeClr val="lt1">
          <a:lumMod val="95000"/>
        </a:schemeClr>
      </a:fgClr>
      <a:bgClr>
        <a:schemeClr val="lt1"/>
      </a:bgClr>
    </a:pattFill>
    <a:ln w="9525" cap="flat" cmpd="sng" algn="ctr">
      <a:solidFill>
        <a:schemeClr val="dk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r>
              <a:rPr lang="es-ES"/>
              <a:t>Resultado</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endParaRPr lang="es-ES"/>
        </a:p>
      </c:txPr>
    </c:title>
    <c:autoTitleDeleted val="0"/>
    <c:plotArea>
      <c:layout>
        <c:manualLayout>
          <c:layoutTarget val="inner"/>
          <c:xMode val="edge"/>
          <c:yMode val="edge"/>
          <c:x val="0.28911991065660064"/>
          <c:y val="0.17465963968061365"/>
          <c:w val="0.42175996166532731"/>
          <c:h val="0.66859416816120276"/>
        </c:manualLayout>
      </c:layout>
      <c:pieChart>
        <c:varyColors val="1"/>
        <c:ser>
          <c:idx val="0"/>
          <c:order val="0"/>
          <c:dPt>
            <c:idx val="0"/>
            <c:bubble3D val="0"/>
            <c:spPr>
              <a:solidFill>
                <a:schemeClr val="accent6"/>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4A0B-40E3-91BA-1920C2B8135D}"/>
              </c:ext>
            </c:extLst>
          </c:dPt>
          <c:dPt>
            <c:idx val="1"/>
            <c:bubble3D val="0"/>
            <c:spPr>
              <a:solidFill>
                <a:schemeClr val="accent5"/>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4A0B-40E3-91BA-1920C2B8135D}"/>
              </c:ext>
            </c:extLst>
          </c:dPt>
          <c:dPt>
            <c:idx val="2"/>
            <c:bubble3D val="0"/>
            <c:spPr>
              <a:solidFill>
                <a:schemeClr val="accent4"/>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5-4A0B-40E3-91BA-1920C2B8135D}"/>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ES"/>
              </a:p>
            </c:txPr>
            <c:dLblPos val="inEnd"/>
            <c:showLegendKey val="0"/>
            <c:showVal val="0"/>
            <c:showCatName val="0"/>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cat>
            <c:strRef>
              <c:f>'11. PANTALLAS PVD'!$B$19:$B$21</c:f>
              <c:strCache>
                <c:ptCount val="3"/>
                <c:pt idx="0">
                  <c:v>SÍ</c:v>
                </c:pt>
                <c:pt idx="1">
                  <c:v>PARCIALMENTE</c:v>
                </c:pt>
                <c:pt idx="2">
                  <c:v>NO</c:v>
                </c:pt>
              </c:strCache>
            </c:strRef>
          </c:cat>
          <c:val>
            <c:numRef>
              <c:f>'11. PANTALLAS PVD'!$C$19:$C$21</c:f>
              <c:numCache>
                <c:formatCode>General</c:formatCode>
                <c:ptCount val="3"/>
                <c:pt idx="0">
                  <c:v>0</c:v>
                </c:pt>
                <c:pt idx="1">
                  <c:v>0</c:v>
                </c:pt>
                <c:pt idx="2">
                  <c:v>0</c:v>
                </c:pt>
              </c:numCache>
            </c:numRef>
          </c:val>
          <c:extLst>
            <c:ext xmlns:c16="http://schemas.microsoft.com/office/drawing/2014/chart" uri="{C3380CC4-5D6E-409C-BE32-E72D297353CC}">
              <c16:uniqueId val="{00000006-4A0B-40E3-91BA-1920C2B8135D}"/>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b"/>
      <c:overlay val="0"/>
      <c:spPr>
        <a:solidFill>
          <a:schemeClr val="lt1">
            <a:alpha val="78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ES"/>
        </a:p>
      </c:txPr>
    </c:legend>
    <c:plotVisOnly val="1"/>
    <c:dispBlanksAs val="gap"/>
    <c:showDLblsOverMax val="0"/>
  </c:chart>
  <c:spPr>
    <a:pattFill prst="dkDnDiag">
      <a:fgClr>
        <a:schemeClr val="lt1">
          <a:lumMod val="95000"/>
        </a:schemeClr>
      </a:fgClr>
      <a:bgClr>
        <a:schemeClr val="lt1"/>
      </a:bgClr>
    </a:pattFill>
    <a:ln w="9525" cap="flat" cmpd="sng" algn="ctr">
      <a:solidFill>
        <a:schemeClr val="dk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r>
              <a:rPr lang="es-ES"/>
              <a:t>Resultado</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endParaRPr lang="es-ES"/>
        </a:p>
      </c:txPr>
    </c:title>
    <c:autoTitleDeleted val="0"/>
    <c:plotArea>
      <c:layout>
        <c:manualLayout>
          <c:layoutTarget val="inner"/>
          <c:xMode val="edge"/>
          <c:yMode val="edge"/>
          <c:x val="0.28911991065660064"/>
          <c:y val="0.17465963968061365"/>
          <c:w val="0.42175996166532731"/>
          <c:h val="0.66859416816120276"/>
        </c:manualLayout>
      </c:layout>
      <c:pieChart>
        <c:varyColors val="1"/>
        <c:ser>
          <c:idx val="0"/>
          <c:order val="0"/>
          <c:dPt>
            <c:idx val="0"/>
            <c:bubble3D val="0"/>
            <c:spPr>
              <a:solidFill>
                <a:schemeClr val="accent6"/>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16DD-4CC7-A059-D5CEC70B6638}"/>
              </c:ext>
            </c:extLst>
          </c:dPt>
          <c:dPt>
            <c:idx val="1"/>
            <c:bubble3D val="0"/>
            <c:spPr>
              <a:solidFill>
                <a:schemeClr val="accent5"/>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16DD-4CC7-A059-D5CEC70B6638}"/>
              </c:ext>
            </c:extLst>
          </c:dPt>
          <c:dPt>
            <c:idx val="2"/>
            <c:bubble3D val="0"/>
            <c:spPr>
              <a:solidFill>
                <a:schemeClr val="accent4"/>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5-16DD-4CC7-A059-D5CEC70B6638}"/>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ES"/>
              </a:p>
            </c:txPr>
            <c:dLblPos val="inEnd"/>
            <c:showLegendKey val="0"/>
            <c:showVal val="0"/>
            <c:showCatName val="0"/>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cat>
            <c:strRef>
              <c:f>'11. PANTALLAS PVD'!$B$19:$B$21</c:f>
              <c:strCache>
                <c:ptCount val="3"/>
                <c:pt idx="0">
                  <c:v>SÍ</c:v>
                </c:pt>
                <c:pt idx="1">
                  <c:v>PARCIALMENTE</c:v>
                </c:pt>
                <c:pt idx="2">
                  <c:v>NO</c:v>
                </c:pt>
              </c:strCache>
            </c:strRef>
          </c:cat>
          <c:val>
            <c:numRef>
              <c:f>'11. PANTALLAS PVD'!$C$19:$C$21</c:f>
              <c:numCache>
                <c:formatCode>General</c:formatCode>
                <c:ptCount val="3"/>
                <c:pt idx="0">
                  <c:v>0</c:v>
                </c:pt>
                <c:pt idx="1">
                  <c:v>0</c:v>
                </c:pt>
                <c:pt idx="2">
                  <c:v>0</c:v>
                </c:pt>
              </c:numCache>
            </c:numRef>
          </c:val>
          <c:extLst>
            <c:ext xmlns:c16="http://schemas.microsoft.com/office/drawing/2014/chart" uri="{C3380CC4-5D6E-409C-BE32-E72D297353CC}">
              <c16:uniqueId val="{00000006-16DD-4CC7-A059-D5CEC70B6638}"/>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b"/>
      <c:overlay val="0"/>
      <c:spPr>
        <a:solidFill>
          <a:schemeClr val="lt1">
            <a:alpha val="78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ES"/>
        </a:p>
      </c:txPr>
    </c:legend>
    <c:plotVisOnly val="1"/>
    <c:dispBlanksAs val="gap"/>
    <c:showDLblsOverMax val="0"/>
  </c:chart>
  <c:spPr>
    <a:pattFill prst="dkDnDiag">
      <a:fgClr>
        <a:schemeClr val="lt1">
          <a:lumMod val="95000"/>
        </a:schemeClr>
      </a:fgClr>
      <a:bgClr>
        <a:schemeClr val="lt1"/>
      </a:bgClr>
    </a:pattFill>
    <a:ln w="9525" cap="flat" cmpd="sng" algn="ctr">
      <a:solidFill>
        <a:schemeClr val="dk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r>
              <a:rPr lang="es-ES"/>
              <a:t>Resultado</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endParaRPr lang="es-ES"/>
        </a:p>
      </c:txPr>
    </c:title>
    <c:autoTitleDeleted val="0"/>
    <c:plotArea>
      <c:layout>
        <c:manualLayout>
          <c:layoutTarget val="inner"/>
          <c:xMode val="edge"/>
          <c:yMode val="edge"/>
          <c:x val="0.28911991065660064"/>
          <c:y val="0.17465963968061365"/>
          <c:w val="0.42175996166532731"/>
          <c:h val="0.66859416816120276"/>
        </c:manualLayout>
      </c:layout>
      <c:pieChart>
        <c:varyColors val="1"/>
        <c:ser>
          <c:idx val="0"/>
          <c:order val="0"/>
          <c:dPt>
            <c:idx val="0"/>
            <c:bubble3D val="0"/>
            <c:spPr>
              <a:solidFill>
                <a:schemeClr val="accent6"/>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53A1-4FE2-8907-ABF60CB314E9}"/>
              </c:ext>
            </c:extLst>
          </c:dPt>
          <c:dPt>
            <c:idx val="1"/>
            <c:bubble3D val="0"/>
            <c:spPr>
              <a:solidFill>
                <a:schemeClr val="accent5"/>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53A1-4FE2-8907-ABF60CB314E9}"/>
              </c:ext>
            </c:extLst>
          </c:dPt>
          <c:dPt>
            <c:idx val="2"/>
            <c:bubble3D val="0"/>
            <c:spPr>
              <a:solidFill>
                <a:schemeClr val="accent4"/>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5-53A1-4FE2-8907-ABF60CB314E9}"/>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ES"/>
              </a:p>
            </c:txPr>
            <c:dLblPos val="inEnd"/>
            <c:showLegendKey val="0"/>
            <c:showVal val="0"/>
            <c:showCatName val="0"/>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cat>
            <c:strRef>
              <c:f>'11. PANTALLAS PVD'!$B$19:$B$21</c:f>
              <c:strCache>
                <c:ptCount val="3"/>
                <c:pt idx="0">
                  <c:v>SÍ</c:v>
                </c:pt>
                <c:pt idx="1">
                  <c:v>PARCIALMENTE</c:v>
                </c:pt>
                <c:pt idx="2">
                  <c:v>NO</c:v>
                </c:pt>
              </c:strCache>
            </c:strRef>
          </c:cat>
          <c:val>
            <c:numRef>
              <c:f>'11. PANTALLAS PVD'!$C$19:$C$21</c:f>
              <c:numCache>
                <c:formatCode>General</c:formatCode>
                <c:ptCount val="3"/>
                <c:pt idx="0">
                  <c:v>0</c:v>
                </c:pt>
                <c:pt idx="1">
                  <c:v>0</c:v>
                </c:pt>
                <c:pt idx="2">
                  <c:v>0</c:v>
                </c:pt>
              </c:numCache>
            </c:numRef>
          </c:val>
          <c:extLst>
            <c:ext xmlns:c16="http://schemas.microsoft.com/office/drawing/2014/chart" uri="{C3380CC4-5D6E-409C-BE32-E72D297353CC}">
              <c16:uniqueId val="{00000006-53A1-4FE2-8907-ABF60CB314E9}"/>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b"/>
      <c:overlay val="0"/>
      <c:spPr>
        <a:solidFill>
          <a:schemeClr val="lt1">
            <a:alpha val="78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ES"/>
        </a:p>
      </c:txPr>
    </c:legend>
    <c:plotVisOnly val="1"/>
    <c:dispBlanksAs val="gap"/>
    <c:showDLblsOverMax val="0"/>
  </c:chart>
  <c:spPr>
    <a:pattFill prst="dkDnDiag">
      <a:fgClr>
        <a:schemeClr val="lt1">
          <a:lumMod val="95000"/>
        </a:schemeClr>
      </a:fgClr>
      <a:bgClr>
        <a:schemeClr val="lt1"/>
      </a:bgClr>
    </a:pattFill>
    <a:ln w="9525" cap="flat" cmpd="sng" algn="ctr">
      <a:solidFill>
        <a:schemeClr val="dk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r>
              <a:rPr lang="es-ES"/>
              <a:t>Resultado</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endParaRPr lang="es-ES"/>
        </a:p>
      </c:txPr>
    </c:title>
    <c:autoTitleDeleted val="0"/>
    <c:plotArea>
      <c:layout>
        <c:manualLayout>
          <c:layoutTarget val="inner"/>
          <c:xMode val="edge"/>
          <c:yMode val="edge"/>
          <c:x val="0.28911991065660064"/>
          <c:y val="0.17465963968061365"/>
          <c:w val="0.42175996166532731"/>
          <c:h val="0.66859416816120276"/>
        </c:manualLayout>
      </c:layout>
      <c:pieChart>
        <c:varyColors val="1"/>
        <c:ser>
          <c:idx val="0"/>
          <c:order val="0"/>
          <c:dPt>
            <c:idx val="0"/>
            <c:bubble3D val="0"/>
            <c:spPr>
              <a:solidFill>
                <a:schemeClr val="accent6"/>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D154-4952-BCF3-4BD8BD9FF483}"/>
              </c:ext>
            </c:extLst>
          </c:dPt>
          <c:dPt>
            <c:idx val="1"/>
            <c:bubble3D val="0"/>
            <c:spPr>
              <a:solidFill>
                <a:schemeClr val="accent5"/>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D154-4952-BCF3-4BD8BD9FF483}"/>
              </c:ext>
            </c:extLst>
          </c:dPt>
          <c:dPt>
            <c:idx val="2"/>
            <c:bubble3D val="0"/>
            <c:spPr>
              <a:solidFill>
                <a:schemeClr val="accent4"/>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5-D154-4952-BCF3-4BD8BD9FF483}"/>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ES"/>
              </a:p>
            </c:txPr>
            <c:dLblPos val="inEnd"/>
            <c:showLegendKey val="0"/>
            <c:showVal val="0"/>
            <c:showCatName val="0"/>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cat>
            <c:strRef>
              <c:f>'11. PANTALLAS PVD'!$B$19:$B$21</c:f>
              <c:strCache>
                <c:ptCount val="3"/>
                <c:pt idx="0">
                  <c:v>SÍ</c:v>
                </c:pt>
                <c:pt idx="1">
                  <c:v>PARCIALMENTE</c:v>
                </c:pt>
                <c:pt idx="2">
                  <c:v>NO</c:v>
                </c:pt>
              </c:strCache>
            </c:strRef>
          </c:cat>
          <c:val>
            <c:numRef>
              <c:f>'11. PANTALLAS PVD'!$C$19:$C$21</c:f>
              <c:numCache>
                <c:formatCode>General</c:formatCode>
                <c:ptCount val="3"/>
                <c:pt idx="0">
                  <c:v>0</c:v>
                </c:pt>
                <c:pt idx="1">
                  <c:v>0</c:v>
                </c:pt>
                <c:pt idx="2">
                  <c:v>0</c:v>
                </c:pt>
              </c:numCache>
            </c:numRef>
          </c:val>
          <c:extLst>
            <c:ext xmlns:c16="http://schemas.microsoft.com/office/drawing/2014/chart" uri="{C3380CC4-5D6E-409C-BE32-E72D297353CC}">
              <c16:uniqueId val="{00000006-D154-4952-BCF3-4BD8BD9FF483}"/>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b"/>
      <c:overlay val="0"/>
      <c:spPr>
        <a:solidFill>
          <a:schemeClr val="lt1">
            <a:alpha val="78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ES"/>
        </a:p>
      </c:txPr>
    </c:legend>
    <c:plotVisOnly val="1"/>
    <c:dispBlanksAs val="gap"/>
    <c:showDLblsOverMax val="0"/>
  </c:chart>
  <c:spPr>
    <a:pattFill prst="dkDnDiag">
      <a:fgClr>
        <a:schemeClr val="lt1">
          <a:lumMod val="95000"/>
        </a:schemeClr>
      </a:fgClr>
      <a:bgClr>
        <a:schemeClr val="lt1"/>
      </a:bgClr>
    </a:pattFill>
    <a:ln w="9525" cap="flat" cmpd="sng" algn="ctr">
      <a:solidFill>
        <a:schemeClr val="dk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r>
              <a:rPr lang="es-ES"/>
              <a:t>Resultado</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endParaRPr lang="es-ES"/>
        </a:p>
      </c:txPr>
    </c:title>
    <c:autoTitleDeleted val="0"/>
    <c:plotArea>
      <c:layout>
        <c:manualLayout>
          <c:layoutTarget val="inner"/>
          <c:xMode val="edge"/>
          <c:yMode val="edge"/>
          <c:x val="0.28911991065660064"/>
          <c:y val="0.17465963968061365"/>
          <c:w val="0.42175996166532731"/>
          <c:h val="0.66859416816120276"/>
        </c:manualLayout>
      </c:layout>
      <c:pieChart>
        <c:varyColors val="1"/>
        <c:ser>
          <c:idx val="0"/>
          <c:order val="0"/>
          <c:dPt>
            <c:idx val="0"/>
            <c:bubble3D val="0"/>
            <c:spPr>
              <a:solidFill>
                <a:schemeClr val="accent6"/>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E236-4157-84D2-CB35A589333F}"/>
              </c:ext>
            </c:extLst>
          </c:dPt>
          <c:dPt>
            <c:idx val="1"/>
            <c:bubble3D val="0"/>
            <c:spPr>
              <a:solidFill>
                <a:schemeClr val="accent5"/>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E236-4157-84D2-CB35A589333F}"/>
              </c:ext>
            </c:extLst>
          </c:dPt>
          <c:dPt>
            <c:idx val="2"/>
            <c:bubble3D val="0"/>
            <c:spPr>
              <a:solidFill>
                <a:schemeClr val="accent4"/>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5-E236-4157-84D2-CB35A589333F}"/>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ES"/>
              </a:p>
            </c:txPr>
            <c:dLblPos val="inEnd"/>
            <c:showLegendKey val="0"/>
            <c:showVal val="0"/>
            <c:showCatName val="0"/>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cat>
            <c:strRef>
              <c:f>'11. PANTALLAS PVD'!$B$19:$B$21</c:f>
              <c:strCache>
                <c:ptCount val="3"/>
                <c:pt idx="0">
                  <c:v>SÍ</c:v>
                </c:pt>
                <c:pt idx="1">
                  <c:v>PARCIALMENTE</c:v>
                </c:pt>
                <c:pt idx="2">
                  <c:v>NO</c:v>
                </c:pt>
              </c:strCache>
            </c:strRef>
          </c:cat>
          <c:val>
            <c:numRef>
              <c:f>'11. PANTALLAS PVD'!$C$19:$C$21</c:f>
              <c:numCache>
                <c:formatCode>General</c:formatCode>
                <c:ptCount val="3"/>
                <c:pt idx="0">
                  <c:v>0</c:v>
                </c:pt>
                <c:pt idx="1">
                  <c:v>0</c:v>
                </c:pt>
                <c:pt idx="2">
                  <c:v>0</c:v>
                </c:pt>
              </c:numCache>
            </c:numRef>
          </c:val>
          <c:extLst>
            <c:ext xmlns:c16="http://schemas.microsoft.com/office/drawing/2014/chart" uri="{C3380CC4-5D6E-409C-BE32-E72D297353CC}">
              <c16:uniqueId val="{00000006-E236-4157-84D2-CB35A589333F}"/>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b"/>
      <c:overlay val="0"/>
      <c:spPr>
        <a:solidFill>
          <a:schemeClr val="lt1">
            <a:alpha val="78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ES"/>
        </a:p>
      </c:txPr>
    </c:legend>
    <c:plotVisOnly val="1"/>
    <c:dispBlanksAs val="gap"/>
    <c:showDLblsOverMax val="0"/>
  </c:chart>
  <c:spPr>
    <a:pattFill prst="dkDnDiag">
      <a:fgClr>
        <a:schemeClr val="lt1">
          <a:lumMod val="95000"/>
        </a:schemeClr>
      </a:fgClr>
      <a:bgClr>
        <a:schemeClr val="lt1"/>
      </a:bgClr>
    </a:pattFill>
    <a:ln w="9525" cap="flat" cmpd="sng" algn="ctr">
      <a:solidFill>
        <a:schemeClr val="dk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r>
              <a:rPr lang="es-ES"/>
              <a:t>Resultado</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endParaRPr lang="es-ES"/>
        </a:p>
      </c:txPr>
    </c:title>
    <c:autoTitleDeleted val="0"/>
    <c:plotArea>
      <c:layout>
        <c:manualLayout>
          <c:layoutTarget val="inner"/>
          <c:xMode val="edge"/>
          <c:yMode val="edge"/>
          <c:x val="0.28911991065660064"/>
          <c:y val="0.17465963968061365"/>
          <c:w val="0.42175996166532731"/>
          <c:h val="0.66859416816120276"/>
        </c:manualLayout>
      </c:layout>
      <c:pieChart>
        <c:varyColors val="1"/>
        <c:ser>
          <c:idx val="0"/>
          <c:order val="0"/>
          <c:dPt>
            <c:idx val="0"/>
            <c:bubble3D val="0"/>
            <c:spPr>
              <a:solidFill>
                <a:schemeClr val="accent6"/>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1C6D-43FA-9E0F-F40424B5165B}"/>
              </c:ext>
            </c:extLst>
          </c:dPt>
          <c:dPt>
            <c:idx val="1"/>
            <c:bubble3D val="0"/>
            <c:spPr>
              <a:solidFill>
                <a:schemeClr val="accent5"/>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1C6D-43FA-9E0F-F40424B5165B}"/>
              </c:ext>
            </c:extLst>
          </c:dPt>
          <c:dPt>
            <c:idx val="2"/>
            <c:bubble3D val="0"/>
            <c:spPr>
              <a:solidFill>
                <a:schemeClr val="accent4"/>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5-1C6D-43FA-9E0F-F40424B5165B}"/>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ES"/>
              </a:p>
            </c:txPr>
            <c:dLblPos val="inEnd"/>
            <c:showLegendKey val="0"/>
            <c:showVal val="0"/>
            <c:showCatName val="0"/>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cat>
            <c:strRef>
              <c:f>'11. PANTALLAS PVD'!$B$19:$B$21</c:f>
              <c:strCache>
                <c:ptCount val="3"/>
                <c:pt idx="0">
                  <c:v>SÍ</c:v>
                </c:pt>
                <c:pt idx="1">
                  <c:v>PARCIALMENTE</c:v>
                </c:pt>
                <c:pt idx="2">
                  <c:v>NO</c:v>
                </c:pt>
              </c:strCache>
            </c:strRef>
          </c:cat>
          <c:val>
            <c:numRef>
              <c:f>'11. PANTALLAS PVD'!$C$19:$C$21</c:f>
              <c:numCache>
                <c:formatCode>General</c:formatCode>
                <c:ptCount val="3"/>
                <c:pt idx="0">
                  <c:v>0</c:v>
                </c:pt>
                <c:pt idx="1">
                  <c:v>0</c:v>
                </c:pt>
                <c:pt idx="2">
                  <c:v>0</c:v>
                </c:pt>
              </c:numCache>
            </c:numRef>
          </c:val>
          <c:extLst>
            <c:ext xmlns:c16="http://schemas.microsoft.com/office/drawing/2014/chart" uri="{C3380CC4-5D6E-409C-BE32-E72D297353CC}">
              <c16:uniqueId val="{00000006-1C6D-43FA-9E0F-F40424B5165B}"/>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b"/>
      <c:overlay val="0"/>
      <c:spPr>
        <a:solidFill>
          <a:schemeClr val="lt1">
            <a:alpha val="78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ES"/>
        </a:p>
      </c:txPr>
    </c:legend>
    <c:plotVisOnly val="1"/>
    <c:dispBlanksAs val="gap"/>
    <c:showDLblsOverMax val="0"/>
  </c:chart>
  <c:spPr>
    <a:pattFill prst="dkDnDiag">
      <a:fgClr>
        <a:schemeClr val="lt1">
          <a:lumMod val="95000"/>
        </a:schemeClr>
      </a:fgClr>
      <a:bgClr>
        <a:schemeClr val="lt1"/>
      </a:bgClr>
    </a:pattFill>
    <a:ln w="9525" cap="flat" cmpd="sng" algn="ctr">
      <a:solidFill>
        <a:schemeClr val="dk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r>
              <a:rPr lang="es-ES"/>
              <a:t>Resultado</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endParaRPr lang="es-ES"/>
        </a:p>
      </c:txPr>
    </c:title>
    <c:autoTitleDeleted val="0"/>
    <c:plotArea>
      <c:layout>
        <c:manualLayout>
          <c:layoutTarget val="inner"/>
          <c:xMode val="edge"/>
          <c:yMode val="edge"/>
          <c:x val="0.28911991065660064"/>
          <c:y val="0.17465963968061365"/>
          <c:w val="0.42175996166532731"/>
          <c:h val="0.66859416816120276"/>
        </c:manualLayout>
      </c:layout>
      <c:pieChart>
        <c:varyColors val="1"/>
        <c:ser>
          <c:idx val="0"/>
          <c:order val="0"/>
          <c:dPt>
            <c:idx val="0"/>
            <c:bubble3D val="0"/>
            <c:spPr>
              <a:solidFill>
                <a:schemeClr val="accent6"/>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3140-4DDF-961B-56BAB23E7006}"/>
              </c:ext>
            </c:extLst>
          </c:dPt>
          <c:dPt>
            <c:idx val="1"/>
            <c:bubble3D val="0"/>
            <c:spPr>
              <a:solidFill>
                <a:schemeClr val="accent5"/>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3140-4DDF-961B-56BAB23E7006}"/>
              </c:ext>
            </c:extLst>
          </c:dPt>
          <c:dPt>
            <c:idx val="2"/>
            <c:bubble3D val="0"/>
            <c:spPr>
              <a:solidFill>
                <a:schemeClr val="accent4"/>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5-3140-4DDF-961B-56BAB23E7006}"/>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ES"/>
              </a:p>
            </c:txPr>
            <c:dLblPos val="inEnd"/>
            <c:showLegendKey val="0"/>
            <c:showVal val="0"/>
            <c:showCatName val="0"/>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cat>
            <c:strRef>
              <c:f>'11. PANTALLAS PVD'!$B$19:$B$21</c:f>
              <c:strCache>
                <c:ptCount val="3"/>
                <c:pt idx="0">
                  <c:v>SÍ</c:v>
                </c:pt>
                <c:pt idx="1">
                  <c:v>PARCIALMENTE</c:v>
                </c:pt>
                <c:pt idx="2">
                  <c:v>NO</c:v>
                </c:pt>
              </c:strCache>
            </c:strRef>
          </c:cat>
          <c:val>
            <c:numRef>
              <c:f>'11. PANTALLAS PVD'!$C$19:$C$21</c:f>
              <c:numCache>
                <c:formatCode>General</c:formatCode>
                <c:ptCount val="3"/>
                <c:pt idx="0">
                  <c:v>0</c:v>
                </c:pt>
                <c:pt idx="1">
                  <c:v>0</c:v>
                </c:pt>
                <c:pt idx="2">
                  <c:v>0</c:v>
                </c:pt>
              </c:numCache>
            </c:numRef>
          </c:val>
          <c:extLst>
            <c:ext xmlns:c16="http://schemas.microsoft.com/office/drawing/2014/chart" uri="{C3380CC4-5D6E-409C-BE32-E72D297353CC}">
              <c16:uniqueId val="{00000006-3140-4DDF-961B-56BAB23E7006}"/>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b"/>
      <c:overlay val="0"/>
      <c:spPr>
        <a:solidFill>
          <a:schemeClr val="lt1">
            <a:alpha val="78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ES"/>
        </a:p>
      </c:txPr>
    </c:legend>
    <c:plotVisOnly val="1"/>
    <c:dispBlanksAs val="gap"/>
    <c:showDLblsOverMax val="0"/>
  </c:chart>
  <c:spPr>
    <a:pattFill prst="dkDnDiag">
      <a:fgClr>
        <a:schemeClr val="lt1">
          <a:lumMod val="95000"/>
        </a:schemeClr>
      </a:fgClr>
      <a:bgClr>
        <a:schemeClr val="lt1"/>
      </a:bgClr>
    </a:pattFill>
    <a:ln w="9525" cap="flat" cmpd="sng" algn="ctr">
      <a:solidFill>
        <a:schemeClr val="dk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r>
              <a:rPr lang="es-ES"/>
              <a:t>Resultado</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endParaRPr lang="es-ES"/>
        </a:p>
      </c:txPr>
    </c:title>
    <c:autoTitleDeleted val="0"/>
    <c:plotArea>
      <c:layout>
        <c:manualLayout>
          <c:layoutTarget val="inner"/>
          <c:xMode val="edge"/>
          <c:yMode val="edge"/>
          <c:x val="0.28911991065660064"/>
          <c:y val="0.17465963968061365"/>
          <c:w val="0.42175996166532731"/>
          <c:h val="0.66859416816120276"/>
        </c:manualLayout>
      </c:layout>
      <c:pieChart>
        <c:varyColors val="1"/>
        <c:ser>
          <c:idx val="0"/>
          <c:order val="0"/>
          <c:dPt>
            <c:idx val="0"/>
            <c:bubble3D val="0"/>
            <c:spPr>
              <a:solidFill>
                <a:schemeClr val="accent6"/>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AABA-4ADA-9D49-7DD693EA8734}"/>
              </c:ext>
            </c:extLst>
          </c:dPt>
          <c:dPt>
            <c:idx val="1"/>
            <c:bubble3D val="0"/>
            <c:spPr>
              <a:solidFill>
                <a:schemeClr val="accent5"/>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AABA-4ADA-9D49-7DD693EA8734}"/>
              </c:ext>
            </c:extLst>
          </c:dPt>
          <c:dPt>
            <c:idx val="2"/>
            <c:bubble3D val="0"/>
            <c:spPr>
              <a:solidFill>
                <a:schemeClr val="accent4"/>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5-AABA-4ADA-9D49-7DD693EA8734}"/>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ES"/>
              </a:p>
            </c:txPr>
            <c:dLblPos val="inEnd"/>
            <c:showLegendKey val="0"/>
            <c:showVal val="0"/>
            <c:showCatName val="0"/>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cat>
            <c:strRef>
              <c:f>'11. PANTALLAS PVD'!$B$19:$B$21</c:f>
              <c:strCache>
                <c:ptCount val="3"/>
                <c:pt idx="0">
                  <c:v>SÍ</c:v>
                </c:pt>
                <c:pt idx="1">
                  <c:v>PARCIALMENTE</c:v>
                </c:pt>
                <c:pt idx="2">
                  <c:v>NO</c:v>
                </c:pt>
              </c:strCache>
            </c:strRef>
          </c:cat>
          <c:val>
            <c:numRef>
              <c:f>'11. PANTALLAS PVD'!$C$19:$C$21</c:f>
              <c:numCache>
                <c:formatCode>General</c:formatCode>
                <c:ptCount val="3"/>
                <c:pt idx="0">
                  <c:v>0</c:v>
                </c:pt>
                <c:pt idx="1">
                  <c:v>0</c:v>
                </c:pt>
                <c:pt idx="2">
                  <c:v>0</c:v>
                </c:pt>
              </c:numCache>
            </c:numRef>
          </c:val>
          <c:extLst>
            <c:ext xmlns:c16="http://schemas.microsoft.com/office/drawing/2014/chart" uri="{C3380CC4-5D6E-409C-BE32-E72D297353CC}">
              <c16:uniqueId val="{00000006-AABA-4ADA-9D49-7DD693EA8734}"/>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b"/>
      <c:overlay val="0"/>
      <c:spPr>
        <a:solidFill>
          <a:schemeClr val="lt1">
            <a:alpha val="78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ES"/>
        </a:p>
      </c:txPr>
    </c:legend>
    <c:plotVisOnly val="1"/>
    <c:dispBlanksAs val="gap"/>
    <c:showDLblsOverMax val="0"/>
  </c:chart>
  <c:spPr>
    <a:pattFill prst="dkDnDiag">
      <a:fgClr>
        <a:schemeClr val="lt1">
          <a:lumMod val="95000"/>
        </a:schemeClr>
      </a:fgClr>
      <a:bgClr>
        <a:schemeClr val="lt1"/>
      </a:bgClr>
    </a:pattFill>
    <a:ln w="9525" cap="flat" cmpd="sng" algn="ctr">
      <a:solidFill>
        <a:schemeClr val="dk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r>
              <a:rPr lang="es-ES"/>
              <a:t>Resultado</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endParaRPr lang="es-ES"/>
        </a:p>
      </c:txPr>
    </c:title>
    <c:autoTitleDeleted val="0"/>
    <c:plotArea>
      <c:layout>
        <c:manualLayout>
          <c:layoutTarget val="inner"/>
          <c:xMode val="edge"/>
          <c:yMode val="edge"/>
          <c:x val="0.28911991065660064"/>
          <c:y val="0.17465963968061365"/>
          <c:w val="0.42175996166532731"/>
          <c:h val="0.66859416816120276"/>
        </c:manualLayout>
      </c:layout>
      <c:pieChart>
        <c:varyColors val="1"/>
        <c:ser>
          <c:idx val="0"/>
          <c:order val="0"/>
          <c:dPt>
            <c:idx val="0"/>
            <c:bubble3D val="0"/>
            <c:spPr>
              <a:solidFill>
                <a:schemeClr val="accent6"/>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B890-4810-91D8-6AD2C15DCC2E}"/>
              </c:ext>
            </c:extLst>
          </c:dPt>
          <c:dPt>
            <c:idx val="1"/>
            <c:bubble3D val="0"/>
            <c:spPr>
              <a:solidFill>
                <a:schemeClr val="accent5"/>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B890-4810-91D8-6AD2C15DCC2E}"/>
              </c:ext>
            </c:extLst>
          </c:dPt>
          <c:dPt>
            <c:idx val="2"/>
            <c:bubble3D val="0"/>
            <c:spPr>
              <a:solidFill>
                <a:schemeClr val="accent4"/>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5-B890-4810-91D8-6AD2C15DCC2E}"/>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ES"/>
              </a:p>
            </c:txPr>
            <c:dLblPos val="inEnd"/>
            <c:showLegendKey val="0"/>
            <c:showVal val="0"/>
            <c:showCatName val="0"/>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cat>
            <c:strRef>
              <c:f>'11. PANTALLAS PVD'!$B$19:$B$21</c:f>
              <c:strCache>
                <c:ptCount val="3"/>
                <c:pt idx="0">
                  <c:v>SÍ</c:v>
                </c:pt>
                <c:pt idx="1">
                  <c:v>PARCIALMENTE</c:v>
                </c:pt>
                <c:pt idx="2">
                  <c:v>NO</c:v>
                </c:pt>
              </c:strCache>
            </c:strRef>
          </c:cat>
          <c:val>
            <c:numRef>
              <c:f>'11. PANTALLAS PVD'!$C$19:$C$21</c:f>
              <c:numCache>
                <c:formatCode>General</c:formatCode>
                <c:ptCount val="3"/>
                <c:pt idx="0">
                  <c:v>0</c:v>
                </c:pt>
                <c:pt idx="1">
                  <c:v>0</c:v>
                </c:pt>
                <c:pt idx="2">
                  <c:v>0</c:v>
                </c:pt>
              </c:numCache>
            </c:numRef>
          </c:val>
          <c:extLst>
            <c:ext xmlns:c16="http://schemas.microsoft.com/office/drawing/2014/chart" uri="{C3380CC4-5D6E-409C-BE32-E72D297353CC}">
              <c16:uniqueId val="{00000006-B890-4810-91D8-6AD2C15DCC2E}"/>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b"/>
      <c:overlay val="0"/>
      <c:spPr>
        <a:solidFill>
          <a:schemeClr val="lt1">
            <a:alpha val="78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ES"/>
        </a:p>
      </c:txPr>
    </c:legend>
    <c:plotVisOnly val="1"/>
    <c:dispBlanksAs val="gap"/>
    <c:showDLblsOverMax val="0"/>
  </c:chart>
  <c:spPr>
    <a:pattFill prst="dkDnDiag">
      <a:fgClr>
        <a:schemeClr val="lt1">
          <a:lumMod val="95000"/>
        </a:schemeClr>
      </a:fgClr>
      <a:bgClr>
        <a:schemeClr val="lt1"/>
      </a:bgClr>
    </a:pattFill>
    <a:ln w="9525" cap="flat" cmpd="sng" algn="ctr">
      <a:solidFill>
        <a:schemeClr val="dk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5.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6.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7.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8.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9.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10.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11.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12.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13.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14.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15.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16.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17.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18.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19.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20.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21.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3.png"/><Relationship Id="rId39" Type="http://schemas.openxmlformats.org/officeDocument/2006/relationships/hyperlink" Target="#'10. MMC'!A1"/><Relationship Id="rId21" Type="http://schemas.openxmlformats.org/officeDocument/2006/relationships/hyperlink" Target="#'3. EQUIPOS DE TRABAJO'!A1"/><Relationship Id="rId34" Type="http://schemas.openxmlformats.org/officeDocument/2006/relationships/image" Target="../media/image27.png"/><Relationship Id="rId42" Type="http://schemas.openxmlformats.org/officeDocument/2006/relationships/image" Target="../media/image31.png"/><Relationship Id="rId47" Type="http://schemas.openxmlformats.org/officeDocument/2006/relationships/hyperlink" Target="#'18. CAE'!A1"/><Relationship Id="rId50" Type="http://schemas.openxmlformats.org/officeDocument/2006/relationships/image" Target="../media/image35.png"/><Relationship Id="rId55" Type="http://schemas.openxmlformats.org/officeDocument/2006/relationships/hyperlink" Target="#'11. PANTALLAS PVD'!A1"/><Relationship Id="rId7" Type="http://schemas.openxmlformats.org/officeDocument/2006/relationships/image" Target="../media/image7.png"/><Relationship Id="rId2" Type="http://schemas.openxmlformats.org/officeDocument/2006/relationships/image" Target="../media/image3.png"/><Relationship Id="rId16" Type="http://schemas.openxmlformats.org/officeDocument/2006/relationships/image" Target="../media/image16.png"/><Relationship Id="rId29" Type="http://schemas.openxmlformats.org/officeDocument/2006/relationships/hyperlink" Target="#'21. CONFORMIDAD MINERA'!A1"/><Relationship Id="rId11" Type="http://schemas.openxmlformats.org/officeDocument/2006/relationships/image" Target="../media/image11.png"/><Relationship Id="rId24" Type="http://schemas.openxmlformats.org/officeDocument/2006/relationships/image" Target="../media/image22.png"/><Relationship Id="rId32" Type="http://schemas.openxmlformats.org/officeDocument/2006/relationships/image" Target="../media/image26.png"/><Relationship Id="rId37" Type="http://schemas.openxmlformats.org/officeDocument/2006/relationships/hyperlink" Target="#'9. A. CANCER&#205;GENOS'!A1"/><Relationship Id="rId40" Type="http://schemas.openxmlformats.org/officeDocument/2006/relationships/image" Target="../media/image30.png"/><Relationship Id="rId45" Type="http://schemas.openxmlformats.org/officeDocument/2006/relationships/hyperlink" Target="#'17. POLVO'!A1"/><Relationship Id="rId53" Type="http://schemas.openxmlformats.org/officeDocument/2006/relationships/hyperlink" Target="#'13. EL&#201;CTRICO'!A1"/><Relationship Id="rId58" Type="http://schemas.openxmlformats.org/officeDocument/2006/relationships/image" Target="../media/image39.png"/><Relationship Id="rId5" Type="http://schemas.openxmlformats.org/officeDocument/2006/relationships/image" Target="../media/image5.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1.png"/><Relationship Id="rId27" Type="http://schemas.openxmlformats.org/officeDocument/2006/relationships/hyperlink" Target="#'6. RUIDO'!A1"/><Relationship Id="rId30" Type="http://schemas.openxmlformats.org/officeDocument/2006/relationships/image" Target="../media/image25.png"/><Relationship Id="rId35" Type="http://schemas.openxmlformats.org/officeDocument/2006/relationships/hyperlink" Target="#'8. A. QU&#205;MICAS'!A1"/><Relationship Id="rId43" Type="http://schemas.openxmlformats.org/officeDocument/2006/relationships/hyperlink" Target="#'16. DSS'!A1"/><Relationship Id="rId48" Type="http://schemas.openxmlformats.org/officeDocument/2006/relationships/image" Target="../media/image34.png"/><Relationship Id="rId56" Type="http://schemas.openxmlformats.org/officeDocument/2006/relationships/image" Target="../media/image38.png"/><Relationship Id="rId8" Type="http://schemas.openxmlformats.org/officeDocument/2006/relationships/image" Target="../media/image8.png"/><Relationship Id="rId51" Type="http://schemas.openxmlformats.org/officeDocument/2006/relationships/hyperlink" Target="#'14. ALTURAS'!A1"/><Relationship Id="rId3" Type="http://schemas.openxmlformats.org/officeDocument/2006/relationships/hyperlink" Target="#'1. PRL GENERAL'!A1"/><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hyperlink" Target="#'4. RADIACIONES'!A1"/><Relationship Id="rId33" Type="http://schemas.openxmlformats.org/officeDocument/2006/relationships/hyperlink" Target="#'7. VIBRACIONES'!A1"/><Relationship Id="rId38" Type="http://schemas.openxmlformats.org/officeDocument/2006/relationships/image" Target="../media/image29.png"/><Relationship Id="rId46" Type="http://schemas.openxmlformats.org/officeDocument/2006/relationships/image" Target="../media/image33.png"/><Relationship Id="rId59" Type="http://schemas.openxmlformats.org/officeDocument/2006/relationships/hyperlink" Target="#'20. DESARROLLO LABORES'!A1"/><Relationship Id="rId20" Type="http://schemas.openxmlformats.org/officeDocument/2006/relationships/image" Target="../media/image20.png"/><Relationship Id="rId41" Type="http://schemas.openxmlformats.org/officeDocument/2006/relationships/hyperlink" Target="#'15. D. FACULTATIVA'!A1"/><Relationship Id="rId54" Type="http://schemas.openxmlformats.org/officeDocument/2006/relationships/image" Target="../media/image37.png"/><Relationship Id="rId1" Type="http://schemas.openxmlformats.org/officeDocument/2006/relationships/image" Target="../media/image2.jpeg"/><Relationship Id="rId6" Type="http://schemas.openxmlformats.org/officeDocument/2006/relationships/image" Target="../media/image6.png"/><Relationship Id="rId15" Type="http://schemas.openxmlformats.org/officeDocument/2006/relationships/image" Target="../media/image15.png"/><Relationship Id="rId23" Type="http://schemas.openxmlformats.org/officeDocument/2006/relationships/hyperlink" Target="#'2. LUGARES DE TRABAJO'!A1"/><Relationship Id="rId28" Type="http://schemas.openxmlformats.org/officeDocument/2006/relationships/image" Target="../media/image24.png"/><Relationship Id="rId36" Type="http://schemas.openxmlformats.org/officeDocument/2006/relationships/image" Target="../media/image28.png"/><Relationship Id="rId49" Type="http://schemas.openxmlformats.org/officeDocument/2006/relationships/hyperlink" Target="#'19. SEG. PERSONAL'!A1"/><Relationship Id="rId57" Type="http://schemas.openxmlformats.org/officeDocument/2006/relationships/hyperlink" Target="#'12. ATEX'!A1"/><Relationship Id="rId10" Type="http://schemas.openxmlformats.org/officeDocument/2006/relationships/image" Target="../media/image10.png"/><Relationship Id="rId31" Type="http://schemas.openxmlformats.org/officeDocument/2006/relationships/hyperlink" Target="#'5. EPIS'!A1"/><Relationship Id="rId44" Type="http://schemas.openxmlformats.org/officeDocument/2006/relationships/image" Target="../media/image32.png"/><Relationship Id="rId52" Type="http://schemas.openxmlformats.org/officeDocument/2006/relationships/image" Target="../media/image36.png"/><Relationship Id="rId60" Type="http://schemas.openxmlformats.org/officeDocument/2006/relationships/image" Target="../media/image40.png"/></Relationships>
</file>

<file path=xl/drawings/_rels/drawing2.xml.rels><?xml version="1.0" encoding="UTF-8" standalone="yes"?>
<Relationships xmlns="http://schemas.openxmlformats.org/package/2006/relationships"><Relationship Id="rId3" Type="http://schemas.openxmlformats.org/officeDocument/2006/relationships/image" Target="../media/image42.jpeg"/><Relationship Id="rId2" Type="http://schemas.openxmlformats.org/officeDocument/2006/relationships/image" Target="../media/image41.png"/><Relationship Id="rId1" Type="http://schemas.openxmlformats.org/officeDocument/2006/relationships/hyperlink" Target="#Portada!A1"/><Relationship Id="rId4" Type="http://schemas.openxmlformats.org/officeDocument/2006/relationships/image" Target="../media/image43.png"/></Relationships>
</file>

<file path=xl/drawings/_rels/drawing3.xml.rels><?xml version="1.0" encoding="UTF-8" standalone="yes"?>
<Relationships xmlns="http://schemas.openxmlformats.org/package/2006/relationships"><Relationship Id="rId3" Type="http://schemas.openxmlformats.org/officeDocument/2006/relationships/image" Target="../media/image44.png"/><Relationship Id="rId2" Type="http://schemas.openxmlformats.org/officeDocument/2006/relationships/image" Target="../media/image42.jpeg"/><Relationship Id="rId1" Type="http://schemas.openxmlformats.org/officeDocument/2006/relationships/chart" Target="../charts/chart1.xml"/><Relationship Id="rId5" Type="http://schemas.openxmlformats.org/officeDocument/2006/relationships/image" Target="../media/image45.png"/><Relationship Id="rId4" Type="http://schemas.openxmlformats.org/officeDocument/2006/relationships/hyperlink" Target="#Portada!A1"/></Relationships>
</file>

<file path=xl/drawings/_rels/drawing4.xml.rels><?xml version="1.0" encoding="UTF-8" standalone="yes"?>
<Relationships xmlns="http://schemas.openxmlformats.org/package/2006/relationships"><Relationship Id="rId3" Type="http://schemas.openxmlformats.org/officeDocument/2006/relationships/image" Target="../media/image47.png"/><Relationship Id="rId2" Type="http://schemas.openxmlformats.org/officeDocument/2006/relationships/image" Target="../media/image46.jpeg"/><Relationship Id="rId1" Type="http://schemas.openxmlformats.org/officeDocument/2006/relationships/chart" Target="../charts/chart2.xml"/><Relationship Id="rId5" Type="http://schemas.openxmlformats.org/officeDocument/2006/relationships/image" Target="../media/image45.png"/><Relationship Id="rId4" Type="http://schemas.openxmlformats.org/officeDocument/2006/relationships/hyperlink" Target="#Portada!A1"/></Relationships>
</file>

<file path=xl/drawings/_rels/drawing5.xml.rels><?xml version="1.0" encoding="UTF-8" standalone="yes"?>
<Relationships xmlns="http://schemas.openxmlformats.org/package/2006/relationships"><Relationship Id="rId3" Type="http://schemas.openxmlformats.org/officeDocument/2006/relationships/image" Target="../media/image43.png"/><Relationship Id="rId2" Type="http://schemas.openxmlformats.org/officeDocument/2006/relationships/image" Target="../media/image48.jpeg"/><Relationship Id="rId1" Type="http://schemas.openxmlformats.org/officeDocument/2006/relationships/chart" Target="../charts/chart3.xml"/><Relationship Id="rId5" Type="http://schemas.openxmlformats.org/officeDocument/2006/relationships/image" Target="../media/image45.png"/><Relationship Id="rId4" Type="http://schemas.openxmlformats.org/officeDocument/2006/relationships/hyperlink" Target="#Portada!A1"/></Relationships>
</file>

<file path=xl/drawings/_rels/drawing6.xml.rels><?xml version="1.0" encoding="UTF-8" standalone="yes"?>
<Relationships xmlns="http://schemas.openxmlformats.org/package/2006/relationships"><Relationship Id="rId3" Type="http://schemas.openxmlformats.org/officeDocument/2006/relationships/image" Target="../media/image43.png"/><Relationship Id="rId2" Type="http://schemas.openxmlformats.org/officeDocument/2006/relationships/image" Target="../media/image49.jpeg"/><Relationship Id="rId1" Type="http://schemas.openxmlformats.org/officeDocument/2006/relationships/chart" Target="../charts/chart4.xml"/><Relationship Id="rId5" Type="http://schemas.openxmlformats.org/officeDocument/2006/relationships/image" Target="../media/image45.png"/><Relationship Id="rId4" Type="http://schemas.openxmlformats.org/officeDocument/2006/relationships/hyperlink" Target="#Portada!A1"/></Relationships>
</file>

<file path=xl/drawings/_rels/drawing7.xml.rels><?xml version="1.0" encoding="UTF-8" standalone="yes"?>
<Relationships xmlns="http://schemas.openxmlformats.org/package/2006/relationships"><Relationship Id="rId3" Type="http://schemas.openxmlformats.org/officeDocument/2006/relationships/image" Target="../media/image51.png"/><Relationship Id="rId2" Type="http://schemas.openxmlformats.org/officeDocument/2006/relationships/image" Target="../media/image50.jpeg"/><Relationship Id="rId1" Type="http://schemas.openxmlformats.org/officeDocument/2006/relationships/chart" Target="../charts/chart5.xml"/><Relationship Id="rId5" Type="http://schemas.openxmlformats.org/officeDocument/2006/relationships/image" Target="../media/image52.png"/><Relationship Id="rId4" Type="http://schemas.openxmlformats.org/officeDocument/2006/relationships/hyperlink" Target="#Portada!A1"/></Relationships>
</file>

<file path=xl/drawings/_rels/drawing8.xml.rels><?xml version="1.0" encoding="UTF-8" standalone="yes"?>
<Relationships xmlns="http://schemas.openxmlformats.org/package/2006/relationships"><Relationship Id="rId3" Type="http://schemas.openxmlformats.org/officeDocument/2006/relationships/image" Target="../media/image43.png"/><Relationship Id="rId2" Type="http://schemas.openxmlformats.org/officeDocument/2006/relationships/image" Target="../media/image42.jpeg"/><Relationship Id="rId1" Type="http://schemas.openxmlformats.org/officeDocument/2006/relationships/chart" Target="../charts/chart6.xml"/><Relationship Id="rId5" Type="http://schemas.openxmlformats.org/officeDocument/2006/relationships/image" Target="../media/image45.png"/><Relationship Id="rId4" Type="http://schemas.openxmlformats.org/officeDocument/2006/relationships/hyperlink" Target="#Portada!A1"/></Relationships>
</file>

<file path=xl/drawings/_rels/drawing9.xml.rels><?xml version="1.0" encoding="UTF-8" standalone="yes"?>
<Relationships xmlns="http://schemas.openxmlformats.org/package/2006/relationships"><Relationship Id="rId3" Type="http://schemas.openxmlformats.org/officeDocument/2006/relationships/image" Target="../media/image43.png"/><Relationship Id="rId2" Type="http://schemas.openxmlformats.org/officeDocument/2006/relationships/image" Target="../media/image42.jpeg"/><Relationship Id="rId1" Type="http://schemas.openxmlformats.org/officeDocument/2006/relationships/chart" Target="../charts/chart7.xml"/><Relationship Id="rId5" Type="http://schemas.openxmlformats.org/officeDocument/2006/relationships/image" Target="../media/image52.png"/><Relationship Id="rId4" Type="http://schemas.openxmlformats.org/officeDocument/2006/relationships/hyperlink" Target="#Portada!A1"/></Relationships>
</file>

<file path=xl/drawings/_rels/drawing10.xml.rels><?xml version="1.0" encoding="UTF-8" standalone="yes"?>
<Relationships xmlns="http://schemas.openxmlformats.org/package/2006/relationships"><Relationship Id="rId3" Type="http://schemas.openxmlformats.org/officeDocument/2006/relationships/image" Target="../media/image44.png"/><Relationship Id="rId2" Type="http://schemas.openxmlformats.org/officeDocument/2006/relationships/image" Target="../media/image53.jpeg"/><Relationship Id="rId1" Type="http://schemas.openxmlformats.org/officeDocument/2006/relationships/chart" Target="../charts/chart8.xml"/><Relationship Id="rId5" Type="http://schemas.openxmlformats.org/officeDocument/2006/relationships/image" Target="../media/image52.png"/><Relationship Id="rId4" Type="http://schemas.openxmlformats.org/officeDocument/2006/relationships/hyperlink" Target="#Portada!A1"/></Relationships>
</file>

<file path=xl/drawings/_rels/drawing11.xml.rels><?xml version="1.0" encoding="UTF-8" standalone="yes"?>
<Relationships xmlns="http://schemas.openxmlformats.org/package/2006/relationships"><Relationship Id="rId3" Type="http://schemas.openxmlformats.org/officeDocument/2006/relationships/image" Target="../media/image43.png"/><Relationship Id="rId2" Type="http://schemas.openxmlformats.org/officeDocument/2006/relationships/image" Target="../media/image42.jpeg"/><Relationship Id="rId1" Type="http://schemas.openxmlformats.org/officeDocument/2006/relationships/chart" Target="../charts/chart9.xml"/><Relationship Id="rId5" Type="http://schemas.openxmlformats.org/officeDocument/2006/relationships/image" Target="../media/image45.png"/><Relationship Id="rId4" Type="http://schemas.openxmlformats.org/officeDocument/2006/relationships/hyperlink" Target="#Portada!A1"/></Relationships>
</file>

<file path=xl/drawings/_rels/drawing12.xml.rels><?xml version="1.0" encoding="UTF-8" standalone="yes"?>
<Relationships xmlns="http://schemas.openxmlformats.org/package/2006/relationships"><Relationship Id="rId3" Type="http://schemas.openxmlformats.org/officeDocument/2006/relationships/image" Target="../media/image43.png"/><Relationship Id="rId2" Type="http://schemas.openxmlformats.org/officeDocument/2006/relationships/image" Target="../media/image42.jpeg"/><Relationship Id="rId1" Type="http://schemas.openxmlformats.org/officeDocument/2006/relationships/chart" Target="../charts/chart10.xml"/><Relationship Id="rId5" Type="http://schemas.openxmlformats.org/officeDocument/2006/relationships/image" Target="../media/image45.png"/><Relationship Id="rId4" Type="http://schemas.openxmlformats.org/officeDocument/2006/relationships/hyperlink" Target="#Portada!A1"/></Relationships>
</file>

<file path=xl/drawings/_rels/drawing13.xml.rels><?xml version="1.0" encoding="UTF-8" standalone="yes"?>
<Relationships xmlns="http://schemas.openxmlformats.org/package/2006/relationships"><Relationship Id="rId3" Type="http://schemas.openxmlformats.org/officeDocument/2006/relationships/image" Target="../media/image43.png"/><Relationship Id="rId2" Type="http://schemas.openxmlformats.org/officeDocument/2006/relationships/image" Target="../media/image42.jpeg"/><Relationship Id="rId1" Type="http://schemas.openxmlformats.org/officeDocument/2006/relationships/chart" Target="../charts/chart11.xml"/><Relationship Id="rId5" Type="http://schemas.openxmlformats.org/officeDocument/2006/relationships/image" Target="../media/image52.png"/><Relationship Id="rId4" Type="http://schemas.openxmlformats.org/officeDocument/2006/relationships/hyperlink" Target="#Portada!A1"/></Relationships>
</file>

<file path=xl/drawings/_rels/drawing14.xml.rels><?xml version="1.0" encoding="UTF-8" standalone="yes"?>
<Relationships xmlns="http://schemas.openxmlformats.org/package/2006/relationships"><Relationship Id="rId3" Type="http://schemas.openxmlformats.org/officeDocument/2006/relationships/image" Target="../media/image54.png"/><Relationship Id="rId2" Type="http://schemas.openxmlformats.org/officeDocument/2006/relationships/image" Target="../media/image42.jpeg"/><Relationship Id="rId1" Type="http://schemas.openxmlformats.org/officeDocument/2006/relationships/chart" Target="../charts/chart12.xml"/><Relationship Id="rId5" Type="http://schemas.openxmlformats.org/officeDocument/2006/relationships/image" Target="../media/image52.png"/><Relationship Id="rId4" Type="http://schemas.openxmlformats.org/officeDocument/2006/relationships/hyperlink" Target="#Portada!A1"/></Relationships>
</file>

<file path=xl/drawings/_rels/drawing15.xml.rels><?xml version="1.0" encoding="UTF-8" standalone="yes"?>
<Relationships xmlns="http://schemas.openxmlformats.org/package/2006/relationships"><Relationship Id="rId3" Type="http://schemas.openxmlformats.org/officeDocument/2006/relationships/image" Target="../media/image54.png"/><Relationship Id="rId2" Type="http://schemas.openxmlformats.org/officeDocument/2006/relationships/image" Target="../media/image42.jpeg"/><Relationship Id="rId1" Type="http://schemas.openxmlformats.org/officeDocument/2006/relationships/chart" Target="../charts/chart13.xml"/><Relationship Id="rId5" Type="http://schemas.openxmlformats.org/officeDocument/2006/relationships/image" Target="../media/image45.png"/><Relationship Id="rId4" Type="http://schemas.openxmlformats.org/officeDocument/2006/relationships/hyperlink" Target="#Portada!A1"/></Relationships>
</file>

<file path=xl/drawings/_rels/drawing16.xml.rels><?xml version="1.0" encoding="UTF-8" standalone="yes"?>
<Relationships xmlns="http://schemas.openxmlformats.org/package/2006/relationships"><Relationship Id="rId3" Type="http://schemas.openxmlformats.org/officeDocument/2006/relationships/image" Target="../media/image54.png"/><Relationship Id="rId2" Type="http://schemas.openxmlformats.org/officeDocument/2006/relationships/image" Target="../media/image42.jpeg"/><Relationship Id="rId1" Type="http://schemas.openxmlformats.org/officeDocument/2006/relationships/chart" Target="../charts/chart14.xml"/><Relationship Id="rId5" Type="http://schemas.openxmlformats.org/officeDocument/2006/relationships/image" Target="../media/image45.png"/><Relationship Id="rId4" Type="http://schemas.openxmlformats.org/officeDocument/2006/relationships/hyperlink" Target="#Portada!A1"/></Relationships>
</file>

<file path=xl/drawings/_rels/drawing17.xml.rels><?xml version="1.0" encoding="UTF-8" standalone="yes"?>
<Relationships xmlns="http://schemas.openxmlformats.org/package/2006/relationships"><Relationship Id="rId3" Type="http://schemas.openxmlformats.org/officeDocument/2006/relationships/image" Target="../media/image54.png"/><Relationship Id="rId2" Type="http://schemas.openxmlformats.org/officeDocument/2006/relationships/image" Target="../media/image42.jpeg"/><Relationship Id="rId1" Type="http://schemas.openxmlformats.org/officeDocument/2006/relationships/chart" Target="../charts/chart15.xml"/><Relationship Id="rId5" Type="http://schemas.openxmlformats.org/officeDocument/2006/relationships/image" Target="../media/image55.png"/><Relationship Id="rId4" Type="http://schemas.openxmlformats.org/officeDocument/2006/relationships/hyperlink" Target="#Portada!A1"/></Relationships>
</file>

<file path=xl/drawings/_rels/drawing18.xml.rels><?xml version="1.0" encoding="UTF-8" standalone="yes"?>
<Relationships xmlns="http://schemas.openxmlformats.org/package/2006/relationships"><Relationship Id="rId3" Type="http://schemas.openxmlformats.org/officeDocument/2006/relationships/image" Target="../media/image54.png"/><Relationship Id="rId2" Type="http://schemas.openxmlformats.org/officeDocument/2006/relationships/image" Target="../media/image42.jpeg"/><Relationship Id="rId1" Type="http://schemas.openxmlformats.org/officeDocument/2006/relationships/chart" Target="../charts/chart16.xml"/><Relationship Id="rId5" Type="http://schemas.openxmlformats.org/officeDocument/2006/relationships/image" Target="../media/image52.png"/><Relationship Id="rId4" Type="http://schemas.openxmlformats.org/officeDocument/2006/relationships/hyperlink" Target="#Portada!A1"/></Relationships>
</file>

<file path=xl/drawings/_rels/drawing19.xml.rels><?xml version="1.0" encoding="UTF-8" standalone="yes"?>
<Relationships xmlns="http://schemas.openxmlformats.org/package/2006/relationships"><Relationship Id="rId3" Type="http://schemas.openxmlformats.org/officeDocument/2006/relationships/image" Target="../media/image54.png"/><Relationship Id="rId2" Type="http://schemas.openxmlformats.org/officeDocument/2006/relationships/image" Target="../media/image42.jpeg"/><Relationship Id="rId1" Type="http://schemas.openxmlformats.org/officeDocument/2006/relationships/chart" Target="../charts/chart17.xml"/><Relationship Id="rId5" Type="http://schemas.openxmlformats.org/officeDocument/2006/relationships/image" Target="../media/image52.png"/><Relationship Id="rId4" Type="http://schemas.openxmlformats.org/officeDocument/2006/relationships/hyperlink" Target="#Portada!A1"/></Relationships>
</file>

<file path=xl/drawings/_rels/drawing20.xml.rels><?xml version="1.0" encoding="UTF-8" standalone="yes"?>
<Relationships xmlns="http://schemas.openxmlformats.org/package/2006/relationships"><Relationship Id="rId3" Type="http://schemas.openxmlformats.org/officeDocument/2006/relationships/image" Target="../media/image57.png"/><Relationship Id="rId2" Type="http://schemas.openxmlformats.org/officeDocument/2006/relationships/image" Target="../media/image56.jpeg"/><Relationship Id="rId1" Type="http://schemas.openxmlformats.org/officeDocument/2006/relationships/chart" Target="../charts/chart18.xml"/><Relationship Id="rId5" Type="http://schemas.openxmlformats.org/officeDocument/2006/relationships/image" Target="../media/image58.png"/><Relationship Id="rId4" Type="http://schemas.openxmlformats.org/officeDocument/2006/relationships/hyperlink" Target="#Portada!A1"/></Relationships>
</file>

<file path=xl/drawings/_rels/drawing21.xml.rels><?xml version="1.0" encoding="UTF-8" standalone="yes"?>
<Relationships xmlns="http://schemas.openxmlformats.org/package/2006/relationships"><Relationship Id="rId3" Type="http://schemas.openxmlformats.org/officeDocument/2006/relationships/image" Target="../media/image54.png"/><Relationship Id="rId2" Type="http://schemas.openxmlformats.org/officeDocument/2006/relationships/image" Target="../media/image42.jpeg"/><Relationship Id="rId1" Type="http://schemas.openxmlformats.org/officeDocument/2006/relationships/chart" Target="../charts/chart19.xml"/><Relationship Id="rId5" Type="http://schemas.openxmlformats.org/officeDocument/2006/relationships/image" Target="../media/image59.png"/><Relationship Id="rId4" Type="http://schemas.openxmlformats.org/officeDocument/2006/relationships/hyperlink" Target="#Portada!A1"/></Relationships>
</file>

<file path=xl/drawings/_rels/drawing22.xml.rels><?xml version="1.0" encoding="UTF-8" standalone="yes"?>
<Relationships xmlns="http://schemas.openxmlformats.org/package/2006/relationships"><Relationship Id="rId3" Type="http://schemas.openxmlformats.org/officeDocument/2006/relationships/image" Target="../media/image54.png"/><Relationship Id="rId2" Type="http://schemas.openxmlformats.org/officeDocument/2006/relationships/image" Target="../media/image42.jpeg"/><Relationship Id="rId1" Type="http://schemas.openxmlformats.org/officeDocument/2006/relationships/chart" Target="../charts/chart20.xml"/><Relationship Id="rId5" Type="http://schemas.openxmlformats.org/officeDocument/2006/relationships/image" Target="../media/image45.png"/><Relationship Id="rId4" Type="http://schemas.openxmlformats.org/officeDocument/2006/relationships/hyperlink" Target="#Portada!A1"/></Relationships>
</file>

<file path=xl/drawings/_rels/drawing23.xml.rels><?xml version="1.0" encoding="UTF-8" standalone="yes"?>
<Relationships xmlns="http://schemas.openxmlformats.org/package/2006/relationships"><Relationship Id="rId3" Type="http://schemas.openxmlformats.org/officeDocument/2006/relationships/image" Target="../media/image54.png"/><Relationship Id="rId2" Type="http://schemas.openxmlformats.org/officeDocument/2006/relationships/image" Target="../media/image42.jpeg"/><Relationship Id="rId1" Type="http://schemas.openxmlformats.org/officeDocument/2006/relationships/chart" Target="../charts/chart21.xml"/><Relationship Id="rId5" Type="http://schemas.openxmlformats.org/officeDocument/2006/relationships/image" Target="../media/image52.png"/><Relationship Id="rId4" Type="http://schemas.openxmlformats.org/officeDocument/2006/relationships/hyperlink" Target="#Portada!A1"/></Relationships>
</file>

<file path=xl/drawings/drawing1.xml><?xml version="1.0" encoding="utf-8"?>
<xdr:wsDr xmlns:xdr="http://schemas.openxmlformats.org/drawingml/2006/spreadsheetDrawing" xmlns:a="http://schemas.openxmlformats.org/drawingml/2006/main">
  <xdr:twoCellAnchor>
    <xdr:from>
      <xdr:col>12</xdr:col>
      <xdr:colOff>140968</xdr:colOff>
      <xdr:row>21</xdr:row>
      <xdr:rowOff>159104</xdr:rowOff>
    </xdr:from>
    <xdr:to>
      <xdr:col>14</xdr:col>
      <xdr:colOff>83820</xdr:colOff>
      <xdr:row>24</xdr:row>
      <xdr:rowOff>133350</xdr:rowOff>
    </xdr:to>
    <xdr:sp macro="" textlink="">
      <xdr:nvSpPr>
        <xdr:cNvPr id="357" name="CuadroTexto 356">
          <a:extLst>
            <a:ext uri="{FF2B5EF4-FFF2-40B4-BE49-F238E27FC236}">
              <a16:creationId xmlns:a16="http://schemas.microsoft.com/office/drawing/2014/main" id="{34B7D7E4-2C41-47CE-9A29-30726CB4D017}"/>
            </a:ext>
          </a:extLst>
        </xdr:cNvPr>
        <xdr:cNvSpPr txBox="1"/>
      </xdr:nvSpPr>
      <xdr:spPr>
        <a:xfrm>
          <a:off x="9650728" y="4014824"/>
          <a:ext cx="1527812" cy="52288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200" b="1">
              <a:solidFill>
                <a:srgbClr val="92B201"/>
              </a:solidFill>
            </a:rPr>
            <a:t>15. D.</a:t>
          </a:r>
          <a:r>
            <a:rPr lang="es-ES" sz="1200" b="1" baseline="0">
              <a:solidFill>
                <a:srgbClr val="92B201"/>
              </a:solidFill>
            </a:rPr>
            <a:t> FACULTATIVA</a:t>
          </a:r>
          <a:endParaRPr lang="es-ES" sz="1200" b="1">
            <a:solidFill>
              <a:srgbClr val="92B201"/>
            </a:solidFill>
          </a:endParaRPr>
        </a:p>
      </xdr:txBody>
    </xdr:sp>
    <xdr:clientData/>
  </xdr:twoCellAnchor>
  <xdr:twoCellAnchor editAs="oneCell">
    <xdr:from>
      <xdr:col>0</xdr:col>
      <xdr:colOff>17145</xdr:colOff>
      <xdr:row>0</xdr:row>
      <xdr:rowOff>20954</xdr:rowOff>
    </xdr:from>
    <xdr:to>
      <xdr:col>3</xdr:col>
      <xdr:colOff>697230</xdr:colOff>
      <xdr:row>4</xdr:row>
      <xdr:rowOff>135349</xdr:rowOff>
    </xdr:to>
    <xdr:pic>
      <xdr:nvPicPr>
        <xdr:cNvPr id="3" name="Imagen 2">
          <a:extLst>
            <a:ext uri="{FF2B5EF4-FFF2-40B4-BE49-F238E27FC236}">
              <a16:creationId xmlns:a16="http://schemas.microsoft.com/office/drawing/2014/main" id="{062C6929-7B87-7CE7-9C91-8EBD3BA8D29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7246" b="34393"/>
        <a:stretch>
          <a:fillRect/>
        </a:stretch>
      </xdr:blipFill>
      <xdr:spPr>
        <a:xfrm>
          <a:off x="17145" y="20954"/>
          <a:ext cx="3051810" cy="838295"/>
        </a:xfrm>
        <a:prstGeom prst="rect">
          <a:avLst/>
        </a:prstGeom>
      </xdr:spPr>
    </xdr:pic>
    <xdr:clientData/>
  </xdr:twoCellAnchor>
  <xdr:oneCellAnchor>
    <xdr:from>
      <xdr:col>3</xdr:col>
      <xdr:colOff>727709</xdr:colOff>
      <xdr:row>1</xdr:row>
      <xdr:rowOff>54070</xdr:rowOff>
    </xdr:from>
    <xdr:ext cx="4551046" cy="593239"/>
    <xdr:sp macro="" textlink="">
      <xdr:nvSpPr>
        <xdr:cNvPr id="4" name="CuadroTexto 3">
          <a:extLst>
            <a:ext uri="{FF2B5EF4-FFF2-40B4-BE49-F238E27FC236}">
              <a16:creationId xmlns:a16="http://schemas.microsoft.com/office/drawing/2014/main" id="{41496ED2-0D9E-C9B9-7A95-8A745457A505}"/>
            </a:ext>
          </a:extLst>
        </xdr:cNvPr>
        <xdr:cNvSpPr txBox="1"/>
      </xdr:nvSpPr>
      <xdr:spPr>
        <a:xfrm>
          <a:off x="3099434" y="235045"/>
          <a:ext cx="4551046" cy="593239"/>
        </a:xfrm>
        <a:prstGeom prst="rect">
          <a:avLst/>
        </a:prstGeom>
        <a:solidFill>
          <a:sysClr val="window" lastClr="FFFFFF"/>
        </a:solid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s-ES" sz="1600" b="1"/>
            <a:t>Autodiagnóstico</a:t>
          </a:r>
          <a:r>
            <a:rPr lang="es-ES" sz="1600" b="1" baseline="0"/>
            <a:t> de las condiciones de trabajo en la empresa por centro de trabajo</a:t>
          </a:r>
          <a:endParaRPr lang="es-ES" sz="1600" b="1"/>
        </a:p>
      </xdr:txBody>
    </xdr:sp>
    <xdr:clientData/>
  </xdr:oneCellAnchor>
  <xdr:twoCellAnchor editAs="oneCell">
    <xdr:from>
      <xdr:col>9</xdr:col>
      <xdr:colOff>645874</xdr:colOff>
      <xdr:row>0</xdr:row>
      <xdr:rowOff>57151</xdr:rowOff>
    </xdr:from>
    <xdr:to>
      <xdr:col>14</xdr:col>
      <xdr:colOff>571500</xdr:colOff>
      <xdr:row>5</xdr:row>
      <xdr:rowOff>106680</xdr:rowOff>
    </xdr:to>
    <xdr:pic>
      <xdr:nvPicPr>
        <xdr:cNvPr id="50" name="Imagen 49">
          <a:extLst>
            <a:ext uri="{FF2B5EF4-FFF2-40B4-BE49-F238E27FC236}">
              <a16:creationId xmlns:a16="http://schemas.microsoft.com/office/drawing/2014/main" id="{5B4313C9-47FC-05F8-CC2E-FB5B5FB4E75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761049" y="57151"/>
          <a:ext cx="3878501" cy="954404"/>
        </a:xfrm>
        <a:prstGeom prst="rect">
          <a:avLst/>
        </a:prstGeom>
      </xdr:spPr>
    </xdr:pic>
    <xdr:clientData/>
  </xdr:twoCellAnchor>
  <xdr:twoCellAnchor>
    <xdr:from>
      <xdr:col>0</xdr:col>
      <xdr:colOff>135255</xdr:colOff>
      <xdr:row>8</xdr:row>
      <xdr:rowOff>135256</xdr:rowOff>
    </xdr:from>
    <xdr:to>
      <xdr:col>1</xdr:col>
      <xdr:colOff>559046</xdr:colOff>
      <xdr:row>15</xdr:row>
      <xdr:rowOff>35581</xdr:rowOff>
    </xdr:to>
    <xdr:grpSp>
      <xdr:nvGrpSpPr>
        <xdr:cNvPr id="5" name="Grupo 4">
          <a:hlinkClick xmlns:r="http://schemas.openxmlformats.org/officeDocument/2006/relationships" r:id="rId3"/>
          <a:extLst>
            <a:ext uri="{FF2B5EF4-FFF2-40B4-BE49-F238E27FC236}">
              <a16:creationId xmlns:a16="http://schemas.microsoft.com/office/drawing/2014/main" id="{C1F847B8-1CDC-F48F-BDA2-BC1779CBF3CD}"/>
            </a:ext>
          </a:extLst>
        </xdr:cNvPr>
        <xdr:cNvGrpSpPr/>
      </xdr:nvGrpSpPr>
      <xdr:grpSpPr>
        <a:xfrm>
          <a:off x="131445" y="1598296"/>
          <a:ext cx="1214366" cy="1170960"/>
          <a:chOff x="135255" y="1613536"/>
          <a:chExt cx="1216271" cy="1180485"/>
        </a:xfrm>
      </xdr:grpSpPr>
      <xdr:sp macro="" textlink="">
        <xdr:nvSpPr>
          <xdr:cNvPr id="51" name="CuadroTexto 50">
            <a:extLst>
              <a:ext uri="{FF2B5EF4-FFF2-40B4-BE49-F238E27FC236}">
                <a16:creationId xmlns:a16="http://schemas.microsoft.com/office/drawing/2014/main" id="{9BE5224E-2035-873E-BEAB-770B1576B3E0}"/>
              </a:ext>
            </a:extLst>
          </xdr:cNvPr>
          <xdr:cNvSpPr txBox="1"/>
        </xdr:nvSpPr>
        <xdr:spPr>
          <a:xfrm>
            <a:off x="135255" y="2478052"/>
            <a:ext cx="1216271" cy="31596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200" b="1">
                <a:solidFill>
                  <a:srgbClr val="92B201"/>
                </a:solidFill>
              </a:rPr>
              <a:t>1.</a:t>
            </a:r>
            <a:r>
              <a:rPr lang="es-ES" sz="1200" b="1" baseline="0">
                <a:solidFill>
                  <a:srgbClr val="92B201"/>
                </a:solidFill>
              </a:rPr>
              <a:t> </a:t>
            </a:r>
            <a:r>
              <a:rPr lang="es-ES" sz="1200" b="1">
                <a:solidFill>
                  <a:srgbClr val="92B201"/>
                </a:solidFill>
              </a:rPr>
              <a:t>PRL GENERAL</a:t>
            </a:r>
          </a:p>
        </xdr:txBody>
      </xdr:sp>
      <xdr:pic>
        <xdr:nvPicPr>
          <xdr:cNvPr id="6" name="Imagen 5">
            <a:extLst>
              <a:ext uri="{FF2B5EF4-FFF2-40B4-BE49-F238E27FC236}">
                <a16:creationId xmlns:a16="http://schemas.microsoft.com/office/drawing/2014/main" id="{ED2121FB-DA59-7397-87C3-A5A87166D48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96779" y="1613536"/>
            <a:ext cx="910519" cy="860631"/>
          </a:xfrm>
          <a:prstGeom prst="rect">
            <a:avLst/>
          </a:prstGeom>
        </xdr:spPr>
      </xdr:pic>
    </xdr:grpSp>
    <xdr:clientData/>
  </xdr:twoCellAnchor>
  <xdr:twoCellAnchor>
    <xdr:from>
      <xdr:col>40</xdr:col>
      <xdr:colOff>207645</xdr:colOff>
      <xdr:row>18</xdr:row>
      <xdr:rowOff>111525</xdr:rowOff>
    </xdr:from>
    <xdr:to>
      <xdr:col>41</xdr:col>
      <xdr:colOff>769620</xdr:colOff>
      <xdr:row>27</xdr:row>
      <xdr:rowOff>0</xdr:rowOff>
    </xdr:to>
    <xdr:grpSp>
      <xdr:nvGrpSpPr>
        <xdr:cNvPr id="65" name="Grupo 64">
          <a:extLst>
            <a:ext uri="{FF2B5EF4-FFF2-40B4-BE49-F238E27FC236}">
              <a16:creationId xmlns:a16="http://schemas.microsoft.com/office/drawing/2014/main" id="{75203EAF-E9D6-B6F3-A12F-EA179EDE77D2}"/>
            </a:ext>
          </a:extLst>
        </xdr:cNvPr>
        <xdr:cNvGrpSpPr/>
      </xdr:nvGrpSpPr>
      <xdr:grpSpPr>
        <a:xfrm>
          <a:off x="31834455" y="3388125"/>
          <a:ext cx="1350645" cy="1517250"/>
          <a:chOff x="57150" y="1536465"/>
          <a:chExt cx="1350645" cy="1519155"/>
        </a:xfrm>
      </xdr:grpSpPr>
      <xdr:pic>
        <xdr:nvPicPr>
          <xdr:cNvPr id="66" name="Imagen 65">
            <a:hlinkClick xmlns:r="http://schemas.openxmlformats.org/officeDocument/2006/relationships" r:id="rId3"/>
            <a:extLst>
              <a:ext uri="{FF2B5EF4-FFF2-40B4-BE49-F238E27FC236}">
                <a16:creationId xmlns:a16="http://schemas.microsoft.com/office/drawing/2014/main" id="{8E98BD68-D2A4-3724-9968-C6EDABA02345}"/>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78201" y="1536465"/>
            <a:ext cx="1090506" cy="1076190"/>
          </a:xfrm>
          <a:prstGeom prst="rect">
            <a:avLst/>
          </a:prstGeom>
        </xdr:spPr>
      </xdr:pic>
      <xdr:sp macro="" textlink="">
        <xdr:nvSpPr>
          <xdr:cNvPr id="67" name="CuadroTexto 66">
            <a:extLst>
              <a:ext uri="{FF2B5EF4-FFF2-40B4-BE49-F238E27FC236}">
                <a16:creationId xmlns:a16="http://schemas.microsoft.com/office/drawing/2014/main" id="{FE2F470B-347E-44CB-3AF3-3E8E52DF5101}"/>
              </a:ext>
            </a:extLst>
          </xdr:cNvPr>
          <xdr:cNvSpPr txBox="1"/>
        </xdr:nvSpPr>
        <xdr:spPr>
          <a:xfrm>
            <a:off x="57150" y="2670809"/>
            <a:ext cx="1350645" cy="384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t>PRL GENERAL</a:t>
            </a:r>
          </a:p>
        </xdr:txBody>
      </xdr:sp>
    </xdr:grpSp>
    <xdr:clientData/>
  </xdr:twoCellAnchor>
  <xdr:twoCellAnchor>
    <xdr:from>
      <xdr:col>43</xdr:col>
      <xdr:colOff>274320</xdr:colOff>
      <xdr:row>15</xdr:row>
      <xdr:rowOff>92475</xdr:rowOff>
    </xdr:from>
    <xdr:to>
      <xdr:col>45</xdr:col>
      <xdr:colOff>45720</xdr:colOff>
      <xdr:row>23</xdr:row>
      <xdr:rowOff>160020</xdr:rowOff>
    </xdr:to>
    <xdr:grpSp>
      <xdr:nvGrpSpPr>
        <xdr:cNvPr id="71" name="Grupo 70">
          <a:extLst>
            <a:ext uri="{FF2B5EF4-FFF2-40B4-BE49-F238E27FC236}">
              <a16:creationId xmlns:a16="http://schemas.microsoft.com/office/drawing/2014/main" id="{72B18EBF-7325-7F64-CAE9-1DBDB91DC8EB}"/>
            </a:ext>
          </a:extLst>
        </xdr:cNvPr>
        <xdr:cNvGrpSpPr/>
      </xdr:nvGrpSpPr>
      <xdr:grpSpPr>
        <a:xfrm>
          <a:off x="34270950" y="2829960"/>
          <a:ext cx="1352550" cy="1513440"/>
          <a:chOff x="57150" y="1536465"/>
          <a:chExt cx="1350645" cy="1519155"/>
        </a:xfrm>
      </xdr:grpSpPr>
      <xdr:pic>
        <xdr:nvPicPr>
          <xdr:cNvPr id="72" name="Imagen 71">
            <a:hlinkClick xmlns:r="http://schemas.openxmlformats.org/officeDocument/2006/relationships" r:id="rId3"/>
            <a:extLst>
              <a:ext uri="{FF2B5EF4-FFF2-40B4-BE49-F238E27FC236}">
                <a16:creationId xmlns:a16="http://schemas.microsoft.com/office/drawing/2014/main" id="{D51C90AD-CBF1-D25F-0141-C90BF1C1277E}"/>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78201" y="1536465"/>
            <a:ext cx="1090506" cy="1076190"/>
          </a:xfrm>
          <a:prstGeom prst="rect">
            <a:avLst/>
          </a:prstGeom>
        </xdr:spPr>
      </xdr:pic>
      <xdr:sp macro="" textlink="">
        <xdr:nvSpPr>
          <xdr:cNvPr id="73" name="CuadroTexto 72">
            <a:extLst>
              <a:ext uri="{FF2B5EF4-FFF2-40B4-BE49-F238E27FC236}">
                <a16:creationId xmlns:a16="http://schemas.microsoft.com/office/drawing/2014/main" id="{40F62A23-BEC1-BADA-46E4-086672775C8E}"/>
              </a:ext>
            </a:extLst>
          </xdr:cNvPr>
          <xdr:cNvSpPr txBox="1"/>
        </xdr:nvSpPr>
        <xdr:spPr>
          <a:xfrm>
            <a:off x="57150" y="2670809"/>
            <a:ext cx="1350645" cy="384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t>PRL GENERAL</a:t>
            </a:r>
          </a:p>
        </xdr:txBody>
      </xdr:sp>
    </xdr:grpSp>
    <xdr:clientData/>
  </xdr:twoCellAnchor>
  <xdr:twoCellAnchor>
    <xdr:from>
      <xdr:col>62</xdr:col>
      <xdr:colOff>325755</xdr:colOff>
      <xdr:row>26</xdr:row>
      <xdr:rowOff>130575</xdr:rowOff>
    </xdr:from>
    <xdr:to>
      <xdr:col>64</xdr:col>
      <xdr:colOff>95250</xdr:colOff>
      <xdr:row>35</xdr:row>
      <xdr:rowOff>19050</xdr:rowOff>
    </xdr:to>
    <xdr:grpSp>
      <xdr:nvGrpSpPr>
        <xdr:cNvPr id="74" name="Grupo 73">
          <a:extLst>
            <a:ext uri="{FF2B5EF4-FFF2-40B4-BE49-F238E27FC236}">
              <a16:creationId xmlns:a16="http://schemas.microsoft.com/office/drawing/2014/main" id="{132F642B-6B6A-CD1B-671C-41DC099C3101}"/>
            </a:ext>
          </a:extLst>
        </xdr:cNvPr>
        <xdr:cNvGrpSpPr/>
      </xdr:nvGrpSpPr>
      <xdr:grpSpPr>
        <a:xfrm>
          <a:off x="49337595" y="4858785"/>
          <a:ext cx="1350645" cy="1509630"/>
          <a:chOff x="57150" y="1536465"/>
          <a:chExt cx="1350645" cy="1519155"/>
        </a:xfrm>
      </xdr:grpSpPr>
      <xdr:pic>
        <xdr:nvPicPr>
          <xdr:cNvPr id="75" name="Imagen 74">
            <a:hlinkClick xmlns:r="http://schemas.openxmlformats.org/officeDocument/2006/relationships" r:id="rId3"/>
            <a:extLst>
              <a:ext uri="{FF2B5EF4-FFF2-40B4-BE49-F238E27FC236}">
                <a16:creationId xmlns:a16="http://schemas.microsoft.com/office/drawing/2014/main" id="{D627B0D5-63D9-062F-AE67-D4DB0CA31532}"/>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78201" y="1536465"/>
            <a:ext cx="1090506" cy="1076190"/>
          </a:xfrm>
          <a:prstGeom prst="rect">
            <a:avLst/>
          </a:prstGeom>
        </xdr:spPr>
      </xdr:pic>
      <xdr:sp macro="" textlink="">
        <xdr:nvSpPr>
          <xdr:cNvPr id="76" name="CuadroTexto 75">
            <a:extLst>
              <a:ext uri="{FF2B5EF4-FFF2-40B4-BE49-F238E27FC236}">
                <a16:creationId xmlns:a16="http://schemas.microsoft.com/office/drawing/2014/main" id="{992DF5A7-E9D0-C9B0-3040-C3498A1FDBE8}"/>
              </a:ext>
            </a:extLst>
          </xdr:cNvPr>
          <xdr:cNvSpPr txBox="1"/>
        </xdr:nvSpPr>
        <xdr:spPr>
          <a:xfrm>
            <a:off x="57150" y="2670809"/>
            <a:ext cx="1350645" cy="384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t>PRL GENERAL</a:t>
            </a:r>
          </a:p>
        </xdr:txBody>
      </xdr:sp>
    </xdr:grpSp>
    <xdr:clientData/>
  </xdr:twoCellAnchor>
  <xdr:twoCellAnchor>
    <xdr:from>
      <xdr:col>43</xdr:col>
      <xdr:colOff>691515</xdr:colOff>
      <xdr:row>11</xdr:row>
      <xdr:rowOff>20085</xdr:rowOff>
    </xdr:from>
    <xdr:to>
      <xdr:col>45</xdr:col>
      <xdr:colOff>464820</xdr:colOff>
      <xdr:row>19</xdr:row>
      <xdr:rowOff>81915</xdr:rowOff>
    </xdr:to>
    <xdr:grpSp>
      <xdr:nvGrpSpPr>
        <xdr:cNvPr id="80" name="Grupo 79">
          <a:extLst>
            <a:ext uri="{FF2B5EF4-FFF2-40B4-BE49-F238E27FC236}">
              <a16:creationId xmlns:a16="http://schemas.microsoft.com/office/drawing/2014/main" id="{C77E9AEE-FB3A-065E-7610-898497A7863B}"/>
            </a:ext>
          </a:extLst>
        </xdr:cNvPr>
        <xdr:cNvGrpSpPr/>
      </xdr:nvGrpSpPr>
      <xdr:grpSpPr>
        <a:xfrm>
          <a:off x="34688145" y="2026050"/>
          <a:ext cx="1354455" cy="1515345"/>
          <a:chOff x="57150" y="1536465"/>
          <a:chExt cx="1350645" cy="1519155"/>
        </a:xfrm>
      </xdr:grpSpPr>
      <xdr:pic>
        <xdr:nvPicPr>
          <xdr:cNvPr id="81" name="Imagen 80">
            <a:hlinkClick xmlns:r="http://schemas.openxmlformats.org/officeDocument/2006/relationships" r:id="rId3"/>
            <a:extLst>
              <a:ext uri="{FF2B5EF4-FFF2-40B4-BE49-F238E27FC236}">
                <a16:creationId xmlns:a16="http://schemas.microsoft.com/office/drawing/2014/main" id="{81799026-2F03-C8C1-87C0-128AE0A1D26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78201" y="1536465"/>
            <a:ext cx="1090506" cy="1076190"/>
          </a:xfrm>
          <a:prstGeom prst="rect">
            <a:avLst/>
          </a:prstGeom>
        </xdr:spPr>
      </xdr:pic>
      <xdr:sp macro="" textlink="">
        <xdr:nvSpPr>
          <xdr:cNvPr id="82" name="CuadroTexto 81">
            <a:extLst>
              <a:ext uri="{FF2B5EF4-FFF2-40B4-BE49-F238E27FC236}">
                <a16:creationId xmlns:a16="http://schemas.microsoft.com/office/drawing/2014/main" id="{BE411EC8-6FD7-0064-35C1-5E6B63C7D8A6}"/>
              </a:ext>
            </a:extLst>
          </xdr:cNvPr>
          <xdr:cNvSpPr txBox="1"/>
        </xdr:nvSpPr>
        <xdr:spPr>
          <a:xfrm>
            <a:off x="57150" y="2670809"/>
            <a:ext cx="1350645" cy="384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t>PRL GENERAL</a:t>
            </a:r>
          </a:p>
        </xdr:txBody>
      </xdr:sp>
    </xdr:grpSp>
    <xdr:clientData/>
  </xdr:twoCellAnchor>
  <xdr:twoCellAnchor>
    <xdr:from>
      <xdr:col>64</xdr:col>
      <xdr:colOff>704850</xdr:colOff>
      <xdr:row>9</xdr:row>
      <xdr:rowOff>162960</xdr:rowOff>
    </xdr:from>
    <xdr:to>
      <xdr:col>66</xdr:col>
      <xdr:colOff>476250</xdr:colOff>
      <xdr:row>18</xdr:row>
      <xdr:rowOff>47625</xdr:rowOff>
    </xdr:to>
    <xdr:grpSp>
      <xdr:nvGrpSpPr>
        <xdr:cNvPr id="83" name="Grupo 82">
          <a:extLst>
            <a:ext uri="{FF2B5EF4-FFF2-40B4-BE49-F238E27FC236}">
              <a16:creationId xmlns:a16="http://schemas.microsoft.com/office/drawing/2014/main" id="{D4806218-654D-4289-F14A-C8675B1C6145}"/>
            </a:ext>
          </a:extLst>
        </xdr:cNvPr>
        <xdr:cNvGrpSpPr/>
      </xdr:nvGrpSpPr>
      <xdr:grpSpPr>
        <a:xfrm>
          <a:off x="51297840" y="1812690"/>
          <a:ext cx="1352550" cy="1513440"/>
          <a:chOff x="57150" y="1536465"/>
          <a:chExt cx="1350645" cy="1519155"/>
        </a:xfrm>
      </xdr:grpSpPr>
      <xdr:pic>
        <xdr:nvPicPr>
          <xdr:cNvPr id="84" name="Imagen 83">
            <a:hlinkClick xmlns:r="http://schemas.openxmlformats.org/officeDocument/2006/relationships" r:id="rId3"/>
            <a:extLst>
              <a:ext uri="{FF2B5EF4-FFF2-40B4-BE49-F238E27FC236}">
                <a16:creationId xmlns:a16="http://schemas.microsoft.com/office/drawing/2014/main" id="{FBFF9E58-4137-BC20-6784-59A5C51AA545}"/>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78201" y="1536465"/>
            <a:ext cx="1090506" cy="1076190"/>
          </a:xfrm>
          <a:prstGeom prst="rect">
            <a:avLst/>
          </a:prstGeom>
        </xdr:spPr>
      </xdr:pic>
      <xdr:sp macro="" textlink="">
        <xdr:nvSpPr>
          <xdr:cNvPr id="85" name="CuadroTexto 84">
            <a:extLst>
              <a:ext uri="{FF2B5EF4-FFF2-40B4-BE49-F238E27FC236}">
                <a16:creationId xmlns:a16="http://schemas.microsoft.com/office/drawing/2014/main" id="{F9106246-BE02-A223-593F-FC08D8E4BB9A}"/>
              </a:ext>
            </a:extLst>
          </xdr:cNvPr>
          <xdr:cNvSpPr txBox="1"/>
        </xdr:nvSpPr>
        <xdr:spPr>
          <a:xfrm>
            <a:off x="57150" y="2670809"/>
            <a:ext cx="1350645" cy="384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t>PRL GENERAL</a:t>
            </a:r>
          </a:p>
        </xdr:txBody>
      </xdr:sp>
    </xdr:grpSp>
    <xdr:clientData/>
  </xdr:twoCellAnchor>
  <xdr:twoCellAnchor>
    <xdr:from>
      <xdr:col>83</xdr:col>
      <xdr:colOff>750570</xdr:colOff>
      <xdr:row>21</xdr:row>
      <xdr:rowOff>20085</xdr:rowOff>
    </xdr:from>
    <xdr:to>
      <xdr:col>85</xdr:col>
      <xdr:colOff>520065</xdr:colOff>
      <xdr:row>29</xdr:row>
      <xdr:rowOff>81915</xdr:rowOff>
    </xdr:to>
    <xdr:grpSp>
      <xdr:nvGrpSpPr>
        <xdr:cNvPr id="86" name="Grupo 85">
          <a:extLst>
            <a:ext uri="{FF2B5EF4-FFF2-40B4-BE49-F238E27FC236}">
              <a16:creationId xmlns:a16="http://schemas.microsoft.com/office/drawing/2014/main" id="{EFE2EF2F-DFDD-5D6D-588A-3456E0ED7EDC}"/>
            </a:ext>
          </a:extLst>
        </xdr:cNvPr>
        <xdr:cNvGrpSpPr/>
      </xdr:nvGrpSpPr>
      <xdr:grpSpPr>
        <a:xfrm>
          <a:off x="66366390" y="3835800"/>
          <a:ext cx="1348740" cy="1515345"/>
          <a:chOff x="57150" y="1536465"/>
          <a:chExt cx="1350645" cy="1519155"/>
        </a:xfrm>
      </xdr:grpSpPr>
      <xdr:pic>
        <xdr:nvPicPr>
          <xdr:cNvPr id="87" name="Imagen 86">
            <a:hlinkClick xmlns:r="http://schemas.openxmlformats.org/officeDocument/2006/relationships" r:id="rId3"/>
            <a:extLst>
              <a:ext uri="{FF2B5EF4-FFF2-40B4-BE49-F238E27FC236}">
                <a16:creationId xmlns:a16="http://schemas.microsoft.com/office/drawing/2014/main" id="{E49F7998-E5D2-61B1-3442-DEA4761F3EA1}"/>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78201" y="1536465"/>
            <a:ext cx="1090506" cy="1076190"/>
          </a:xfrm>
          <a:prstGeom prst="rect">
            <a:avLst/>
          </a:prstGeom>
        </xdr:spPr>
      </xdr:pic>
      <xdr:sp macro="" textlink="">
        <xdr:nvSpPr>
          <xdr:cNvPr id="88" name="CuadroTexto 87">
            <a:extLst>
              <a:ext uri="{FF2B5EF4-FFF2-40B4-BE49-F238E27FC236}">
                <a16:creationId xmlns:a16="http://schemas.microsoft.com/office/drawing/2014/main" id="{BAAA9F6B-EAD9-216B-B3F2-9AC8D0AB75BB}"/>
              </a:ext>
            </a:extLst>
          </xdr:cNvPr>
          <xdr:cNvSpPr txBox="1"/>
        </xdr:nvSpPr>
        <xdr:spPr>
          <a:xfrm>
            <a:off x="57150" y="2670809"/>
            <a:ext cx="1350645" cy="384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t>PRL GENERAL</a:t>
            </a:r>
          </a:p>
        </xdr:txBody>
      </xdr:sp>
    </xdr:grpSp>
    <xdr:clientData/>
  </xdr:twoCellAnchor>
  <xdr:twoCellAnchor>
    <xdr:from>
      <xdr:col>44</xdr:col>
      <xdr:colOff>7620</xdr:colOff>
      <xdr:row>3</xdr:row>
      <xdr:rowOff>126765</xdr:rowOff>
    </xdr:from>
    <xdr:to>
      <xdr:col>45</xdr:col>
      <xdr:colOff>571500</xdr:colOff>
      <xdr:row>12</xdr:row>
      <xdr:rowOff>17145</xdr:rowOff>
    </xdr:to>
    <xdr:grpSp>
      <xdr:nvGrpSpPr>
        <xdr:cNvPr id="92" name="Grupo 91">
          <a:extLst>
            <a:ext uri="{FF2B5EF4-FFF2-40B4-BE49-F238E27FC236}">
              <a16:creationId xmlns:a16="http://schemas.microsoft.com/office/drawing/2014/main" id="{11B17707-A740-39E3-DE08-29319664C4CF}"/>
            </a:ext>
          </a:extLst>
        </xdr:cNvPr>
        <xdr:cNvGrpSpPr/>
      </xdr:nvGrpSpPr>
      <xdr:grpSpPr>
        <a:xfrm>
          <a:off x="34794825" y="673500"/>
          <a:ext cx="1352550" cy="1538205"/>
          <a:chOff x="57150" y="1536465"/>
          <a:chExt cx="1350645" cy="1519155"/>
        </a:xfrm>
      </xdr:grpSpPr>
      <xdr:pic>
        <xdr:nvPicPr>
          <xdr:cNvPr id="93" name="Imagen 92">
            <a:hlinkClick xmlns:r="http://schemas.openxmlformats.org/officeDocument/2006/relationships" r:id="rId3"/>
            <a:extLst>
              <a:ext uri="{FF2B5EF4-FFF2-40B4-BE49-F238E27FC236}">
                <a16:creationId xmlns:a16="http://schemas.microsoft.com/office/drawing/2014/main" id="{7A5F5453-78A1-DD02-7D74-632283459DC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78201" y="1536465"/>
            <a:ext cx="1090506" cy="1076190"/>
          </a:xfrm>
          <a:prstGeom prst="rect">
            <a:avLst/>
          </a:prstGeom>
        </xdr:spPr>
      </xdr:pic>
      <xdr:sp macro="" textlink="">
        <xdr:nvSpPr>
          <xdr:cNvPr id="94" name="CuadroTexto 93">
            <a:extLst>
              <a:ext uri="{FF2B5EF4-FFF2-40B4-BE49-F238E27FC236}">
                <a16:creationId xmlns:a16="http://schemas.microsoft.com/office/drawing/2014/main" id="{ABCE73CF-B97D-9274-EC1F-992B9062008D}"/>
              </a:ext>
            </a:extLst>
          </xdr:cNvPr>
          <xdr:cNvSpPr txBox="1"/>
        </xdr:nvSpPr>
        <xdr:spPr>
          <a:xfrm>
            <a:off x="57150" y="2670809"/>
            <a:ext cx="1350645" cy="384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t>PRL GENERAL</a:t>
            </a:r>
          </a:p>
        </xdr:txBody>
      </xdr:sp>
    </xdr:grpSp>
    <xdr:clientData/>
  </xdr:twoCellAnchor>
  <xdr:twoCellAnchor>
    <xdr:from>
      <xdr:col>66</xdr:col>
      <xdr:colOff>121920</xdr:colOff>
      <xdr:row>11</xdr:row>
      <xdr:rowOff>149625</xdr:rowOff>
    </xdr:from>
    <xdr:to>
      <xdr:col>67</xdr:col>
      <xdr:colOff>685800</xdr:colOff>
      <xdr:row>20</xdr:row>
      <xdr:rowOff>36195</xdr:rowOff>
    </xdr:to>
    <xdr:grpSp>
      <xdr:nvGrpSpPr>
        <xdr:cNvPr id="95" name="Grupo 94">
          <a:extLst>
            <a:ext uri="{FF2B5EF4-FFF2-40B4-BE49-F238E27FC236}">
              <a16:creationId xmlns:a16="http://schemas.microsoft.com/office/drawing/2014/main" id="{56A7D9D0-C903-8335-13DD-8878BFDF964E}"/>
            </a:ext>
          </a:extLst>
        </xdr:cNvPr>
        <xdr:cNvGrpSpPr/>
      </xdr:nvGrpSpPr>
      <xdr:grpSpPr>
        <a:xfrm>
          <a:off x="52301775" y="2159400"/>
          <a:ext cx="1352550" cy="1515345"/>
          <a:chOff x="57150" y="1536465"/>
          <a:chExt cx="1350645" cy="1519155"/>
        </a:xfrm>
      </xdr:grpSpPr>
      <xdr:pic>
        <xdr:nvPicPr>
          <xdr:cNvPr id="96" name="Imagen 95">
            <a:hlinkClick xmlns:r="http://schemas.openxmlformats.org/officeDocument/2006/relationships" r:id="rId3"/>
            <a:extLst>
              <a:ext uri="{FF2B5EF4-FFF2-40B4-BE49-F238E27FC236}">
                <a16:creationId xmlns:a16="http://schemas.microsoft.com/office/drawing/2014/main" id="{541D4A8A-C050-208A-927C-E2A3B5B5FB12}"/>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78201" y="1536465"/>
            <a:ext cx="1090506" cy="1076190"/>
          </a:xfrm>
          <a:prstGeom prst="rect">
            <a:avLst/>
          </a:prstGeom>
        </xdr:spPr>
      </xdr:pic>
      <xdr:sp macro="" textlink="">
        <xdr:nvSpPr>
          <xdr:cNvPr id="97" name="CuadroTexto 96">
            <a:extLst>
              <a:ext uri="{FF2B5EF4-FFF2-40B4-BE49-F238E27FC236}">
                <a16:creationId xmlns:a16="http://schemas.microsoft.com/office/drawing/2014/main" id="{C5D8B856-3CC5-6AF5-D23A-F04B978E0C62}"/>
              </a:ext>
            </a:extLst>
          </xdr:cNvPr>
          <xdr:cNvSpPr txBox="1"/>
        </xdr:nvSpPr>
        <xdr:spPr>
          <a:xfrm>
            <a:off x="57150" y="2670809"/>
            <a:ext cx="1350645" cy="384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t>PRL GENERAL</a:t>
            </a:r>
          </a:p>
        </xdr:txBody>
      </xdr:sp>
    </xdr:grpSp>
    <xdr:clientData/>
  </xdr:twoCellAnchor>
  <xdr:twoCellAnchor>
    <xdr:from>
      <xdr:col>87</xdr:col>
      <xdr:colOff>129540</xdr:colOff>
      <xdr:row>10</xdr:row>
      <xdr:rowOff>117240</xdr:rowOff>
    </xdr:from>
    <xdr:to>
      <xdr:col>88</xdr:col>
      <xdr:colOff>691515</xdr:colOff>
      <xdr:row>19</xdr:row>
      <xdr:rowOff>1905</xdr:rowOff>
    </xdr:to>
    <xdr:grpSp>
      <xdr:nvGrpSpPr>
        <xdr:cNvPr id="98" name="Grupo 97">
          <a:extLst>
            <a:ext uri="{FF2B5EF4-FFF2-40B4-BE49-F238E27FC236}">
              <a16:creationId xmlns:a16="http://schemas.microsoft.com/office/drawing/2014/main" id="{DFD7F579-E6D6-A609-4512-0BD673FEF17A}"/>
            </a:ext>
          </a:extLst>
        </xdr:cNvPr>
        <xdr:cNvGrpSpPr/>
      </xdr:nvGrpSpPr>
      <xdr:grpSpPr>
        <a:xfrm>
          <a:off x="68913375" y="1946040"/>
          <a:ext cx="1350645" cy="1513440"/>
          <a:chOff x="57150" y="1536465"/>
          <a:chExt cx="1350645" cy="1519155"/>
        </a:xfrm>
      </xdr:grpSpPr>
      <xdr:pic>
        <xdr:nvPicPr>
          <xdr:cNvPr id="99" name="Imagen 98">
            <a:hlinkClick xmlns:r="http://schemas.openxmlformats.org/officeDocument/2006/relationships" r:id="rId3"/>
            <a:extLst>
              <a:ext uri="{FF2B5EF4-FFF2-40B4-BE49-F238E27FC236}">
                <a16:creationId xmlns:a16="http://schemas.microsoft.com/office/drawing/2014/main" id="{F0C92F46-028C-57DF-0FE1-24A20D5017BF}"/>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78201" y="1536465"/>
            <a:ext cx="1090506" cy="1076190"/>
          </a:xfrm>
          <a:prstGeom prst="rect">
            <a:avLst/>
          </a:prstGeom>
        </xdr:spPr>
      </xdr:pic>
      <xdr:sp macro="" textlink="">
        <xdr:nvSpPr>
          <xdr:cNvPr id="100" name="CuadroTexto 99">
            <a:extLst>
              <a:ext uri="{FF2B5EF4-FFF2-40B4-BE49-F238E27FC236}">
                <a16:creationId xmlns:a16="http://schemas.microsoft.com/office/drawing/2014/main" id="{F14945E2-505C-EBEF-A597-3D4C8BB947E4}"/>
              </a:ext>
            </a:extLst>
          </xdr:cNvPr>
          <xdr:cNvSpPr txBox="1"/>
        </xdr:nvSpPr>
        <xdr:spPr>
          <a:xfrm>
            <a:off x="57150" y="2670809"/>
            <a:ext cx="1350645" cy="384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t>PRL GENERAL</a:t>
            </a:r>
          </a:p>
        </xdr:txBody>
      </xdr:sp>
    </xdr:grpSp>
    <xdr:clientData/>
  </xdr:twoCellAnchor>
  <xdr:twoCellAnchor>
    <xdr:from>
      <xdr:col>106</xdr:col>
      <xdr:colOff>177165</xdr:colOff>
      <xdr:row>21</xdr:row>
      <xdr:rowOff>149625</xdr:rowOff>
    </xdr:from>
    <xdr:to>
      <xdr:col>107</xdr:col>
      <xdr:colOff>735330</xdr:colOff>
      <xdr:row>30</xdr:row>
      <xdr:rowOff>36195</xdr:rowOff>
    </xdr:to>
    <xdr:grpSp>
      <xdr:nvGrpSpPr>
        <xdr:cNvPr id="101" name="Grupo 100">
          <a:extLst>
            <a:ext uri="{FF2B5EF4-FFF2-40B4-BE49-F238E27FC236}">
              <a16:creationId xmlns:a16="http://schemas.microsoft.com/office/drawing/2014/main" id="{CA1B6295-3F15-3435-8A69-7E81390EDF58}"/>
            </a:ext>
          </a:extLst>
        </xdr:cNvPr>
        <xdr:cNvGrpSpPr/>
      </xdr:nvGrpSpPr>
      <xdr:grpSpPr>
        <a:xfrm>
          <a:off x="83974305" y="3969150"/>
          <a:ext cx="1356360" cy="1515345"/>
          <a:chOff x="57150" y="1536465"/>
          <a:chExt cx="1350645" cy="1519155"/>
        </a:xfrm>
      </xdr:grpSpPr>
      <xdr:pic>
        <xdr:nvPicPr>
          <xdr:cNvPr id="102" name="Imagen 101">
            <a:hlinkClick xmlns:r="http://schemas.openxmlformats.org/officeDocument/2006/relationships" r:id="rId3"/>
            <a:extLst>
              <a:ext uri="{FF2B5EF4-FFF2-40B4-BE49-F238E27FC236}">
                <a16:creationId xmlns:a16="http://schemas.microsoft.com/office/drawing/2014/main" id="{5DAC4298-3EF6-6907-8450-F5335D2541D2}"/>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78201" y="1536465"/>
            <a:ext cx="1090506" cy="1076190"/>
          </a:xfrm>
          <a:prstGeom prst="rect">
            <a:avLst/>
          </a:prstGeom>
        </xdr:spPr>
      </xdr:pic>
      <xdr:sp macro="" textlink="">
        <xdr:nvSpPr>
          <xdr:cNvPr id="103" name="CuadroTexto 102">
            <a:extLst>
              <a:ext uri="{FF2B5EF4-FFF2-40B4-BE49-F238E27FC236}">
                <a16:creationId xmlns:a16="http://schemas.microsoft.com/office/drawing/2014/main" id="{23D0E8A9-A7FA-F053-7266-23747385A788}"/>
              </a:ext>
            </a:extLst>
          </xdr:cNvPr>
          <xdr:cNvSpPr txBox="1"/>
        </xdr:nvSpPr>
        <xdr:spPr>
          <a:xfrm>
            <a:off x="57150" y="2670809"/>
            <a:ext cx="1350645" cy="384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t>PRL GENERAL</a:t>
            </a:r>
          </a:p>
        </xdr:txBody>
      </xdr:sp>
    </xdr:grpSp>
    <xdr:clientData/>
  </xdr:twoCellAnchor>
  <xdr:twoCellAnchor>
    <xdr:from>
      <xdr:col>40</xdr:col>
      <xdr:colOff>325755</xdr:colOff>
      <xdr:row>8</xdr:row>
      <xdr:rowOff>155340</xdr:rowOff>
    </xdr:from>
    <xdr:to>
      <xdr:col>42</xdr:col>
      <xdr:colOff>100965</xdr:colOff>
      <xdr:row>17</xdr:row>
      <xdr:rowOff>43815</xdr:rowOff>
    </xdr:to>
    <xdr:grpSp>
      <xdr:nvGrpSpPr>
        <xdr:cNvPr id="107" name="Grupo 106">
          <a:extLst>
            <a:ext uri="{FF2B5EF4-FFF2-40B4-BE49-F238E27FC236}">
              <a16:creationId xmlns:a16="http://schemas.microsoft.com/office/drawing/2014/main" id="{4D3C3449-A7E2-B306-D90D-19C05E51FAAF}"/>
            </a:ext>
          </a:extLst>
        </xdr:cNvPr>
        <xdr:cNvGrpSpPr/>
      </xdr:nvGrpSpPr>
      <xdr:grpSpPr>
        <a:xfrm>
          <a:off x="31944945" y="1622190"/>
          <a:ext cx="1356360" cy="1519155"/>
          <a:chOff x="57150" y="1536465"/>
          <a:chExt cx="1350645" cy="1519155"/>
        </a:xfrm>
      </xdr:grpSpPr>
      <xdr:pic>
        <xdr:nvPicPr>
          <xdr:cNvPr id="108" name="Imagen 107">
            <a:hlinkClick xmlns:r="http://schemas.openxmlformats.org/officeDocument/2006/relationships" r:id="rId3"/>
            <a:extLst>
              <a:ext uri="{FF2B5EF4-FFF2-40B4-BE49-F238E27FC236}">
                <a16:creationId xmlns:a16="http://schemas.microsoft.com/office/drawing/2014/main" id="{B8F3D92B-E360-35FD-A889-DB953CC3F846}"/>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78201" y="1536465"/>
            <a:ext cx="1090506" cy="1076190"/>
          </a:xfrm>
          <a:prstGeom prst="rect">
            <a:avLst/>
          </a:prstGeom>
        </xdr:spPr>
      </xdr:pic>
      <xdr:sp macro="" textlink="">
        <xdr:nvSpPr>
          <xdr:cNvPr id="109" name="CuadroTexto 108">
            <a:extLst>
              <a:ext uri="{FF2B5EF4-FFF2-40B4-BE49-F238E27FC236}">
                <a16:creationId xmlns:a16="http://schemas.microsoft.com/office/drawing/2014/main" id="{CC3FAC0E-2C83-0373-CC9B-C64F9ED4F415}"/>
              </a:ext>
            </a:extLst>
          </xdr:cNvPr>
          <xdr:cNvSpPr txBox="1"/>
        </xdr:nvSpPr>
        <xdr:spPr>
          <a:xfrm>
            <a:off x="57150" y="2670809"/>
            <a:ext cx="1350645" cy="384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t>PRL GENERAL</a:t>
            </a:r>
          </a:p>
        </xdr:txBody>
      </xdr:sp>
    </xdr:grpSp>
    <xdr:clientData/>
  </xdr:twoCellAnchor>
  <xdr:twoCellAnchor>
    <xdr:from>
      <xdr:col>61</xdr:col>
      <xdr:colOff>762000</xdr:colOff>
      <xdr:row>3</xdr:row>
      <xdr:rowOff>44850</xdr:rowOff>
    </xdr:from>
    <xdr:to>
      <xdr:col>63</xdr:col>
      <xdr:colOff>533400</xdr:colOff>
      <xdr:row>11</xdr:row>
      <xdr:rowOff>116205</xdr:rowOff>
    </xdr:to>
    <xdr:grpSp>
      <xdr:nvGrpSpPr>
        <xdr:cNvPr id="110" name="Grupo 109">
          <a:extLst>
            <a:ext uri="{FF2B5EF4-FFF2-40B4-BE49-F238E27FC236}">
              <a16:creationId xmlns:a16="http://schemas.microsoft.com/office/drawing/2014/main" id="{E8753908-8A46-1915-665E-503BB3401A88}"/>
            </a:ext>
          </a:extLst>
        </xdr:cNvPr>
        <xdr:cNvGrpSpPr/>
      </xdr:nvGrpSpPr>
      <xdr:grpSpPr>
        <a:xfrm>
          <a:off x="48987075" y="589680"/>
          <a:ext cx="1352550" cy="1536300"/>
          <a:chOff x="57150" y="1536465"/>
          <a:chExt cx="1350645" cy="1519155"/>
        </a:xfrm>
      </xdr:grpSpPr>
      <xdr:pic>
        <xdr:nvPicPr>
          <xdr:cNvPr id="111" name="Imagen 110">
            <a:hlinkClick xmlns:r="http://schemas.openxmlformats.org/officeDocument/2006/relationships" r:id="rId3"/>
            <a:extLst>
              <a:ext uri="{FF2B5EF4-FFF2-40B4-BE49-F238E27FC236}">
                <a16:creationId xmlns:a16="http://schemas.microsoft.com/office/drawing/2014/main" id="{545C34B7-F3E5-BB6D-4D22-BA19F3CD23CA}"/>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78201" y="1536465"/>
            <a:ext cx="1090506" cy="1076190"/>
          </a:xfrm>
          <a:prstGeom prst="rect">
            <a:avLst/>
          </a:prstGeom>
        </xdr:spPr>
      </xdr:pic>
      <xdr:sp macro="" textlink="">
        <xdr:nvSpPr>
          <xdr:cNvPr id="112" name="CuadroTexto 111">
            <a:extLst>
              <a:ext uri="{FF2B5EF4-FFF2-40B4-BE49-F238E27FC236}">
                <a16:creationId xmlns:a16="http://schemas.microsoft.com/office/drawing/2014/main" id="{7F5E2333-8133-1EDB-DD39-B395DE1DBAB6}"/>
              </a:ext>
            </a:extLst>
          </xdr:cNvPr>
          <xdr:cNvSpPr txBox="1"/>
        </xdr:nvSpPr>
        <xdr:spPr>
          <a:xfrm>
            <a:off x="57150" y="2670809"/>
            <a:ext cx="1350645" cy="384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t>PRL GENERAL</a:t>
            </a:r>
          </a:p>
        </xdr:txBody>
      </xdr:sp>
    </xdr:grpSp>
    <xdr:clientData/>
  </xdr:twoCellAnchor>
  <xdr:twoCellAnchor>
    <xdr:from>
      <xdr:col>84</xdr:col>
      <xdr:colOff>85725</xdr:colOff>
      <xdr:row>11</xdr:row>
      <xdr:rowOff>63900</xdr:rowOff>
    </xdr:from>
    <xdr:to>
      <xdr:col>85</xdr:col>
      <xdr:colOff>647700</xdr:colOff>
      <xdr:row>19</xdr:row>
      <xdr:rowOff>131445</xdr:rowOff>
    </xdr:to>
    <xdr:grpSp>
      <xdr:nvGrpSpPr>
        <xdr:cNvPr id="113" name="Grupo 112">
          <a:extLst>
            <a:ext uri="{FF2B5EF4-FFF2-40B4-BE49-F238E27FC236}">
              <a16:creationId xmlns:a16="http://schemas.microsoft.com/office/drawing/2014/main" id="{DE646540-C03F-6AD6-CAF2-172268C7E7F8}"/>
            </a:ext>
          </a:extLst>
        </xdr:cNvPr>
        <xdr:cNvGrpSpPr/>
      </xdr:nvGrpSpPr>
      <xdr:grpSpPr>
        <a:xfrm>
          <a:off x="66495930" y="2069865"/>
          <a:ext cx="1350645" cy="1522965"/>
          <a:chOff x="57150" y="1536465"/>
          <a:chExt cx="1350645" cy="1519155"/>
        </a:xfrm>
      </xdr:grpSpPr>
      <xdr:pic>
        <xdr:nvPicPr>
          <xdr:cNvPr id="114" name="Imagen 113">
            <a:hlinkClick xmlns:r="http://schemas.openxmlformats.org/officeDocument/2006/relationships" r:id="rId3"/>
            <a:extLst>
              <a:ext uri="{FF2B5EF4-FFF2-40B4-BE49-F238E27FC236}">
                <a16:creationId xmlns:a16="http://schemas.microsoft.com/office/drawing/2014/main" id="{A27125A4-46CA-E88E-1DEE-26034F686312}"/>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78201" y="1536465"/>
            <a:ext cx="1090506" cy="1076190"/>
          </a:xfrm>
          <a:prstGeom prst="rect">
            <a:avLst/>
          </a:prstGeom>
        </xdr:spPr>
      </xdr:pic>
      <xdr:sp macro="" textlink="">
        <xdr:nvSpPr>
          <xdr:cNvPr id="115" name="CuadroTexto 114">
            <a:extLst>
              <a:ext uri="{FF2B5EF4-FFF2-40B4-BE49-F238E27FC236}">
                <a16:creationId xmlns:a16="http://schemas.microsoft.com/office/drawing/2014/main" id="{068D15AC-B2CB-6002-B43E-55907ADEA186}"/>
              </a:ext>
            </a:extLst>
          </xdr:cNvPr>
          <xdr:cNvSpPr txBox="1"/>
        </xdr:nvSpPr>
        <xdr:spPr>
          <a:xfrm>
            <a:off x="57150" y="2670809"/>
            <a:ext cx="1350645" cy="384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t>PRL GENERAL</a:t>
            </a:r>
          </a:p>
        </xdr:txBody>
      </xdr:sp>
    </xdr:grpSp>
    <xdr:clientData/>
  </xdr:twoCellAnchor>
  <xdr:twoCellAnchor>
    <xdr:from>
      <xdr:col>105</xdr:col>
      <xdr:colOff>95250</xdr:colOff>
      <xdr:row>10</xdr:row>
      <xdr:rowOff>31515</xdr:rowOff>
    </xdr:from>
    <xdr:to>
      <xdr:col>106</xdr:col>
      <xdr:colOff>655320</xdr:colOff>
      <xdr:row>18</xdr:row>
      <xdr:rowOff>97155</xdr:rowOff>
    </xdr:to>
    <xdr:grpSp>
      <xdr:nvGrpSpPr>
        <xdr:cNvPr id="116" name="Grupo 115">
          <a:extLst>
            <a:ext uri="{FF2B5EF4-FFF2-40B4-BE49-F238E27FC236}">
              <a16:creationId xmlns:a16="http://schemas.microsoft.com/office/drawing/2014/main" id="{BA99C3E3-2FA5-3CE9-CC88-21BCE0863CBF}"/>
            </a:ext>
          </a:extLst>
        </xdr:cNvPr>
        <xdr:cNvGrpSpPr/>
      </xdr:nvGrpSpPr>
      <xdr:grpSpPr>
        <a:xfrm>
          <a:off x="83101815" y="1858410"/>
          <a:ext cx="1356360" cy="1511535"/>
          <a:chOff x="57150" y="1536465"/>
          <a:chExt cx="1350645" cy="1519155"/>
        </a:xfrm>
      </xdr:grpSpPr>
      <xdr:pic>
        <xdr:nvPicPr>
          <xdr:cNvPr id="117" name="Imagen 116">
            <a:hlinkClick xmlns:r="http://schemas.openxmlformats.org/officeDocument/2006/relationships" r:id="rId3"/>
            <a:extLst>
              <a:ext uri="{FF2B5EF4-FFF2-40B4-BE49-F238E27FC236}">
                <a16:creationId xmlns:a16="http://schemas.microsoft.com/office/drawing/2014/main" id="{1FBBC29A-3BE6-8183-DD3D-71A01BDDF1F2}"/>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78201" y="1536465"/>
            <a:ext cx="1090506" cy="1076190"/>
          </a:xfrm>
          <a:prstGeom prst="rect">
            <a:avLst/>
          </a:prstGeom>
        </xdr:spPr>
      </xdr:pic>
      <xdr:sp macro="" textlink="">
        <xdr:nvSpPr>
          <xdr:cNvPr id="118" name="CuadroTexto 117">
            <a:extLst>
              <a:ext uri="{FF2B5EF4-FFF2-40B4-BE49-F238E27FC236}">
                <a16:creationId xmlns:a16="http://schemas.microsoft.com/office/drawing/2014/main" id="{330B73D9-BE4B-4425-A49B-E5D8A7678D74}"/>
              </a:ext>
            </a:extLst>
          </xdr:cNvPr>
          <xdr:cNvSpPr txBox="1"/>
        </xdr:nvSpPr>
        <xdr:spPr>
          <a:xfrm>
            <a:off x="57150" y="2670809"/>
            <a:ext cx="1350645" cy="384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t>PRL GENERAL</a:t>
            </a:r>
          </a:p>
        </xdr:txBody>
      </xdr:sp>
    </xdr:grpSp>
    <xdr:clientData/>
  </xdr:twoCellAnchor>
  <xdr:twoCellAnchor>
    <xdr:from>
      <xdr:col>124</xdr:col>
      <xdr:colOff>135255</xdr:colOff>
      <xdr:row>21</xdr:row>
      <xdr:rowOff>63900</xdr:rowOff>
    </xdr:from>
    <xdr:to>
      <xdr:col>125</xdr:col>
      <xdr:colOff>701040</xdr:colOff>
      <xdr:row>29</xdr:row>
      <xdr:rowOff>131445</xdr:rowOff>
    </xdr:to>
    <xdr:grpSp>
      <xdr:nvGrpSpPr>
        <xdr:cNvPr id="119" name="Grupo 118">
          <a:extLst>
            <a:ext uri="{FF2B5EF4-FFF2-40B4-BE49-F238E27FC236}">
              <a16:creationId xmlns:a16="http://schemas.microsoft.com/office/drawing/2014/main" id="{8FE1BC26-1CBF-C999-0DF1-DADA832890E5}"/>
            </a:ext>
          </a:extLst>
        </xdr:cNvPr>
        <xdr:cNvGrpSpPr/>
      </xdr:nvGrpSpPr>
      <xdr:grpSpPr>
        <a:xfrm>
          <a:off x="98162745" y="3879615"/>
          <a:ext cx="1363980" cy="1522965"/>
          <a:chOff x="57150" y="1536465"/>
          <a:chExt cx="1350645" cy="1519155"/>
        </a:xfrm>
      </xdr:grpSpPr>
      <xdr:pic>
        <xdr:nvPicPr>
          <xdr:cNvPr id="120" name="Imagen 119">
            <a:hlinkClick xmlns:r="http://schemas.openxmlformats.org/officeDocument/2006/relationships" r:id="rId3"/>
            <a:extLst>
              <a:ext uri="{FF2B5EF4-FFF2-40B4-BE49-F238E27FC236}">
                <a16:creationId xmlns:a16="http://schemas.microsoft.com/office/drawing/2014/main" id="{8F306223-DFFD-764F-037A-B3FEF7CB11D3}"/>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78201" y="1536465"/>
            <a:ext cx="1090506" cy="1076190"/>
          </a:xfrm>
          <a:prstGeom prst="rect">
            <a:avLst/>
          </a:prstGeom>
        </xdr:spPr>
      </xdr:pic>
      <xdr:sp macro="" textlink="">
        <xdr:nvSpPr>
          <xdr:cNvPr id="121" name="CuadroTexto 120">
            <a:extLst>
              <a:ext uri="{FF2B5EF4-FFF2-40B4-BE49-F238E27FC236}">
                <a16:creationId xmlns:a16="http://schemas.microsoft.com/office/drawing/2014/main" id="{3F17FD12-148C-F468-2374-F3B1A9505B1A}"/>
              </a:ext>
            </a:extLst>
          </xdr:cNvPr>
          <xdr:cNvSpPr txBox="1"/>
        </xdr:nvSpPr>
        <xdr:spPr>
          <a:xfrm>
            <a:off x="57150" y="2670809"/>
            <a:ext cx="1350645" cy="384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t>PRL GENERAL</a:t>
            </a:r>
          </a:p>
        </xdr:txBody>
      </xdr:sp>
    </xdr:grpSp>
    <xdr:clientData/>
  </xdr:twoCellAnchor>
  <xdr:twoCellAnchor>
    <xdr:from>
      <xdr:col>38</xdr:col>
      <xdr:colOff>24765</xdr:colOff>
      <xdr:row>10</xdr:row>
      <xdr:rowOff>164865</xdr:rowOff>
    </xdr:from>
    <xdr:to>
      <xdr:col>39</xdr:col>
      <xdr:colOff>586740</xdr:colOff>
      <xdr:row>19</xdr:row>
      <xdr:rowOff>53340</xdr:rowOff>
    </xdr:to>
    <xdr:grpSp>
      <xdr:nvGrpSpPr>
        <xdr:cNvPr id="125" name="Grupo 124">
          <a:extLst>
            <a:ext uri="{FF2B5EF4-FFF2-40B4-BE49-F238E27FC236}">
              <a16:creationId xmlns:a16="http://schemas.microsoft.com/office/drawing/2014/main" id="{C933F5FC-9DBE-690C-D591-EFB92D9EE7AA}"/>
            </a:ext>
          </a:extLst>
        </xdr:cNvPr>
        <xdr:cNvGrpSpPr/>
      </xdr:nvGrpSpPr>
      <xdr:grpSpPr>
        <a:xfrm>
          <a:off x="30062805" y="1997475"/>
          <a:ext cx="1360170" cy="1517250"/>
          <a:chOff x="57150" y="1536465"/>
          <a:chExt cx="1350645" cy="1519155"/>
        </a:xfrm>
      </xdr:grpSpPr>
      <xdr:pic>
        <xdr:nvPicPr>
          <xdr:cNvPr id="126" name="Imagen 125">
            <a:hlinkClick xmlns:r="http://schemas.openxmlformats.org/officeDocument/2006/relationships" r:id="rId3"/>
            <a:extLst>
              <a:ext uri="{FF2B5EF4-FFF2-40B4-BE49-F238E27FC236}">
                <a16:creationId xmlns:a16="http://schemas.microsoft.com/office/drawing/2014/main" id="{12C9E8B8-26D0-C45C-E25A-3BCA3A252A8D}"/>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78201" y="1536465"/>
            <a:ext cx="1090506" cy="1076190"/>
          </a:xfrm>
          <a:prstGeom prst="rect">
            <a:avLst/>
          </a:prstGeom>
        </xdr:spPr>
      </xdr:pic>
      <xdr:sp macro="" textlink="">
        <xdr:nvSpPr>
          <xdr:cNvPr id="127" name="CuadroTexto 126">
            <a:extLst>
              <a:ext uri="{FF2B5EF4-FFF2-40B4-BE49-F238E27FC236}">
                <a16:creationId xmlns:a16="http://schemas.microsoft.com/office/drawing/2014/main" id="{392125BC-55BD-258C-3E6A-9AF83A53AA6D}"/>
              </a:ext>
            </a:extLst>
          </xdr:cNvPr>
          <xdr:cNvSpPr txBox="1"/>
        </xdr:nvSpPr>
        <xdr:spPr>
          <a:xfrm>
            <a:off x="57150" y="2670809"/>
            <a:ext cx="1350645" cy="384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t>PRL GENERAL</a:t>
            </a:r>
          </a:p>
        </xdr:txBody>
      </xdr:sp>
    </xdr:grpSp>
    <xdr:clientData/>
  </xdr:twoCellAnchor>
  <xdr:twoCellAnchor>
    <xdr:from>
      <xdr:col>60</xdr:col>
      <xdr:colOff>236220</xdr:colOff>
      <xdr:row>11</xdr:row>
      <xdr:rowOff>117240</xdr:rowOff>
    </xdr:from>
    <xdr:to>
      <xdr:col>62</xdr:col>
      <xdr:colOff>11430</xdr:colOff>
      <xdr:row>20</xdr:row>
      <xdr:rowOff>7620</xdr:rowOff>
    </xdr:to>
    <xdr:grpSp>
      <xdr:nvGrpSpPr>
        <xdr:cNvPr id="128" name="Grupo 127">
          <a:extLst>
            <a:ext uri="{FF2B5EF4-FFF2-40B4-BE49-F238E27FC236}">
              <a16:creationId xmlns:a16="http://schemas.microsoft.com/office/drawing/2014/main" id="{FD5912F4-5032-D850-D589-F2CD02A1B4D9}"/>
            </a:ext>
          </a:extLst>
        </xdr:cNvPr>
        <xdr:cNvGrpSpPr/>
      </xdr:nvGrpSpPr>
      <xdr:grpSpPr>
        <a:xfrm>
          <a:off x="47672625" y="2127015"/>
          <a:ext cx="1358265" cy="1521060"/>
          <a:chOff x="57150" y="1536465"/>
          <a:chExt cx="1350645" cy="1519155"/>
        </a:xfrm>
      </xdr:grpSpPr>
      <xdr:pic>
        <xdr:nvPicPr>
          <xdr:cNvPr id="129" name="Imagen 128">
            <a:hlinkClick xmlns:r="http://schemas.openxmlformats.org/officeDocument/2006/relationships" r:id="rId3"/>
            <a:extLst>
              <a:ext uri="{FF2B5EF4-FFF2-40B4-BE49-F238E27FC236}">
                <a16:creationId xmlns:a16="http://schemas.microsoft.com/office/drawing/2014/main" id="{2887F42C-0BEA-5984-55F6-2DA01D648E95}"/>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78201" y="1536465"/>
            <a:ext cx="1090506" cy="1076190"/>
          </a:xfrm>
          <a:prstGeom prst="rect">
            <a:avLst/>
          </a:prstGeom>
        </xdr:spPr>
      </xdr:pic>
      <xdr:sp macro="" textlink="">
        <xdr:nvSpPr>
          <xdr:cNvPr id="130" name="CuadroTexto 129">
            <a:extLst>
              <a:ext uri="{FF2B5EF4-FFF2-40B4-BE49-F238E27FC236}">
                <a16:creationId xmlns:a16="http://schemas.microsoft.com/office/drawing/2014/main" id="{FC990B84-0D8D-0E2C-250B-0062C53CEB82}"/>
              </a:ext>
            </a:extLst>
          </xdr:cNvPr>
          <xdr:cNvSpPr txBox="1"/>
        </xdr:nvSpPr>
        <xdr:spPr>
          <a:xfrm>
            <a:off x="57150" y="2670809"/>
            <a:ext cx="1350645" cy="384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t>PRL GENERAL</a:t>
            </a:r>
          </a:p>
        </xdr:txBody>
      </xdr:sp>
    </xdr:grpSp>
    <xdr:clientData/>
  </xdr:twoCellAnchor>
  <xdr:twoCellAnchor>
    <xdr:from>
      <xdr:col>81</xdr:col>
      <xdr:colOff>676275</xdr:colOff>
      <xdr:row>6</xdr:row>
      <xdr:rowOff>8655</xdr:rowOff>
    </xdr:from>
    <xdr:to>
      <xdr:col>83</xdr:col>
      <xdr:colOff>447675</xdr:colOff>
      <xdr:row>14</xdr:row>
      <xdr:rowOff>78105</xdr:rowOff>
    </xdr:to>
    <xdr:grpSp>
      <xdr:nvGrpSpPr>
        <xdr:cNvPr id="131" name="Grupo 130">
          <a:extLst>
            <a:ext uri="{FF2B5EF4-FFF2-40B4-BE49-F238E27FC236}">
              <a16:creationId xmlns:a16="http://schemas.microsoft.com/office/drawing/2014/main" id="{59EC1DED-E13A-5209-E6DE-5B901BD33E93}"/>
            </a:ext>
          </a:extLst>
        </xdr:cNvPr>
        <xdr:cNvGrpSpPr/>
      </xdr:nvGrpSpPr>
      <xdr:grpSpPr>
        <a:xfrm>
          <a:off x="64710945" y="1105935"/>
          <a:ext cx="1352550" cy="1524870"/>
          <a:chOff x="57150" y="1536465"/>
          <a:chExt cx="1350645" cy="1519155"/>
        </a:xfrm>
      </xdr:grpSpPr>
      <xdr:pic>
        <xdr:nvPicPr>
          <xdr:cNvPr id="132" name="Imagen 131">
            <a:hlinkClick xmlns:r="http://schemas.openxmlformats.org/officeDocument/2006/relationships" r:id="rId3"/>
            <a:extLst>
              <a:ext uri="{FF2B5EF4-FFF2-40B4-BE49-F238E27FC236}">
                <a16:creationId xmlns:a16="http://schemas.microsoft.com/office/drawing/2014/main" id="{F4FE8999-C67B-2193-D2C8-763DA7AD93CF}"/>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78201" y="1536465"/>
            <a:ext cx="1090506" cy="1076190"/>
          </a:xfrm>
          <a:prstGeom prst="rect">
            <a:avLst/>
          </a:prstGeom>
        </xdr:spPr>
      </xdr:pic>
      <xdr:sp macro="" textlink="">
        <xdr:nvSpPr>
          <xdr:cNvPr id="133" name="CuadroTexto 132">
            <a:extLst>
              <a:ext uri="{FF2B5EF4-FFF2-40B4-BE49-F238E27FC236}">
                <a16:creationId xmlns:a16="http://schemas.microsoft.com/office/drawing/2014/main" id="{4DEB159A-610D-C015-784A-E683ED82A515}"/>
              </a:ext>
            </a:extLst>
          </xdr:cNvPr>
          <xdr:cNvSpPr txBox="1"/>
        </xdr:nvSpPr>
        <xdr:spPr>
          <a:xfrm>
            <a:off x="57150" y="2670809"/>
            <a:ext cx="1350645" cy="384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t>PRL GENERAL</a:t>
            </a:r>
          </a:p>
        </xdr:txBody>
      </xdr:sp>
    </xdr:grpSp>
    <xdr:clientData/>
  </xdr:twoCellAnchor>
  <xdr:twoCellAnchor>
    <xdr:from>
      <xdr:col>104</xdr:col>
      <xdr:colOff>1905</xdr:colOff>
      <xdr:row>14</xdr:row>
      <xdr:rowOff>21990</xdr:rowOff>
    </xdr:from>
    <xdr:to>
      <xdr:col>105</xdr:col>
      <xdr:colOff>561975</xdr:colOff>
      <xdr:row>22</xdr:row>
      <xdr:rowOff>97155</xdr:rowOff>
    </xdr:to>
    <xdr:grpSp>
      <xdr:nvGrpSpPr>
        <xdr:cNvPr id="134" name="Grupo 133">
          <a:extLst>
            <a:ext uri="{FF2B5EF4-FFF2-40B4-BE49-F238E27FC236}">
              <a16:creationId xmlns:a16="http://schemas.microsoft.com/office/drawing/2014/main" id="{93450CA9-5BC5-D858-8BF8-6F1F3BC91E13}"/>
            </a:ext>
          </a:extLst>
        </xdr:cNvPr>
        <xdr:cNvGrpSpPr/>
      </xdr:nvGrpSpPr>
      <xdr:grpSpPr>
        <a:xfrm>
          <a:off x="82221705" y="2570880"/>
          <a:ext cx="1348740" cy="1522965"/>
          <a:chOff x="57150" y="1536465"/>
          <a:chExt cx="1350645" cy="1519155"/>
        </a:xfrm>
      </xdr:grpSpPr>
      <xdr:pic>
        <xdr:nvPicPr>
          <xdr:cNvPr id="135" name="Imagen 134">
            <a:hlinkClick xmlns:r="http://schemas.openxmlformats.org/officeDocument/2006/relationships" r:id="rId3"/>
            <a:extLst>
              <a:ext uri="{FF2B5EF4-FFF2-40B4-BE49-F238E27FC236}">
                <a16:creationId xmlns:a16="http://schemas.microsoft.com/office/drawing/2014/main" id="{3033A696-CDE7-1546-C74C-EE66440DA4CF}"/>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78201" y="1536465"/>
            <a:ext cx="1090506" cy="1076190"/>
          </a:xfrm>
          <a:prstGeom prst="rect">
            <a:avLst/>
          </a:prstGeom>
        </xdr:spPr>
      </xdr:pic>
      <xdr:sp macro="" textlink="">
        <xdr:nvSpPr>
          <xdr:cNvPr id="136" name="CuadroTexto 135">
            <a:extLst>
              <a:ext uri="{FF2B5EF4-FFF2-40B4-BE49-F238E27FC236}">
                <a16:creationId xmlns:a16="http://schemas.microsoft.com/office/drawing/2014/main" id="{ADE7B142-51D6-5052-FFFD-D852766784C7}"/>
              </a:ext>
            </a:extLst>
          </xdr:cNvPr>
          <xdr:cNvSpPr txBox="1"/>
        </xdr:nvSpPr>
        <xdr:spPr>
          <a:xfrm>
            <a:off x="57150" y="2670809"/>
            <a:ext cx="1350645" cy="384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t>PRL GENERAL</a:t>
            </a:r>
          </a:p>
        </xdr:txBody>
      </xdr:sp>
    </xdr:grpSp>
    <xdr:clientData/>
  </xdr:twoCellAnchor>
  <xdr:twoCellAnchor>
    <xdr:from>
      <xdr:col>125</xdr:col>
      <xdr:colOff>5715</xdr:colOff>
      <xdr:row>12</xdr:row>
      <xdr:rowOff>172485</xdr:rowOff>
    </xdr:from>
    <xdr:to>
      <xdr:col>126</xdr:col>
      <xdr:colOff>571500</xdr:colOff>
      <xdr:row>21</xdr:row>
      <xdr:rowOff>55245</xdr:rowOff>
    </xdr:to>
    <xdr:grpSp>
      <xdr:nvGrpSpPr>
        <xdr:cNvPr id="137" name="Grupo 136">
          <a:extLst>
            <a:ext uri="{FF2B5EF4-FFF2-40B4-BE49-F238E27FC236}">
              <a16:creationId xmlns:a16="http://schemas.microsoft.com/office/drawing/2014/main" id="{51F1F9E2-6F2C-E6DB-C7AE-802F97233CE8}"/>
            </a:ext>
          </a:extLst>
        </xdr:cNvPr>
        <xdr:cNvGrpSpPr/>
      </xdr:nvGrpSpPr>
      <xdr:grpSpPr>
        <a:xfrm>
          <a:off x="98829495" y="2359425"/>
          <a:ext cx="1354455" cy="1519155"/>
          <a:chOff x="57150" y="1536465"/>
          <a:chExt cx="1350645" cy="1519155"/>
        </a:xfrm>
      </xdr:grpSpPr>
      <xdr:pic>
        <xdr:nvPicPr>
          <xdr:cNvPr id="138" name="Imagen 137">
            <a:hlinkClick xmlns:r="http://schemas.openxmlformats.org/officeDocument/2006/relationships" r:id="rId3"/>
            <a:extLst>
              <a:ext uri="{FF2B5EF4-FFF2-40B4-BE49-F238E27FC236}">
                <a16:creationId xmlns:a16="http://schemas.microsoft.com/office/drawing/2014/main" id="{B8124C4C-3944-3322-6160-0A9D90DA6436}"/>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78201" y="1536465"/>
            <a:ext cx="1090506" cy="1076190"/>
          </a:xfrm>
          <a:prstGeom prst="rect">
            <a:avLst/>
          </a:prstGeom>
        </xdr:spPr>
      </xdr:pic>
      <xdr:sp macro="" textlink="">
        <xdr:nvSpPr>
          <xdr:cNvPr id="139" name="CuadroTexto 138">
            <a:extLst>
              <a:ext uri="{FF2B5EF4-FFF2-40B4-BE49-F238E27FC236}">
                <a16:creationId xmlns:a16="http://schemas.microsoft.com/office/drawing/2014/main" id="{3C5F7FC3-B227-428E-FBE8-6BDBB08F7203}"/>
              </a:ext>
            </a:extLst>
          </xdr:cNvPr>
          <xdr:cNvSpPr txBox="1"/>
        </xdr:nvSpPr>
        <xdr:spPr>
          <a:xfrm>
            <a:off x="57150" y="2670809"/>
            <a:ext cx="1350645" cy="384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t>PRL GENERAL</a:t>
            </a:r>
          </a:p>
        </xdr:txBody>
      </xdr:sp>
    </xdr:grpSp>
    <xdr:clientData/>
  </xdr:twoCellAnchor>
  <xdr:twoCellAnchor>
    <xdr:from>
      <xdr:col>144</xdr:col>
      <xdr:colOff>45720</xdr:colOff>
      <xdr:row>24</xdr:row>
      <xdr:rowOff>21990</xdr:rowOff>
    </xdr:from>
    <xdr:to>
      <xdr:col>145</xdr:col>
      <xdr:colOff>619125</xdr:colOff>
      <xdr:row>32</xdr:row>
      <xdr:rowOff>97155</xdr:rowOff>
    </xdr:to>
    <xdr:grpSp>
      <xdr:nvGrpSpPr>
        <xdr:cNvPr id="140" name="Grupo 139">
          <a:extLst>
            <a:ext uri="{FF2B5EF4-FFF2-40B4-BE49-F238E27FC236}">
              <a16:creationId xmlns:a16="http://schemas.microsoft.com/office/drawing/2014/main" id="{136C85A5-BC5D-9C5B-D108-8652078F6559}"/>
            </a:ext>
          </a:extLst>
        </xdr:cNvPr>
        <xdr:cNvGrpSpPr/>
      </xdr:nvGrpSpPr>
      <xdr:grpSpPr>
        <a:xfrm>
          <a:off x="113890425" y="4380630"/>
          <a:ext cx="1363980" cy="1522965"/>
          <a:chOff x="57150" y="1536465"/>
          <a:chExt cx="1350645" cy="1519155"/>
        </a:xfrm>
      </xdr:grpSpPr>
      <xdr:pic>
        <xdr:nvPicPr>
          <xdr:cNvPr id="141" name="Imagen 140">
            <a:hlinkClick xmlns:r="http://schemas.openxmlformats.org/officeDocument/2006/relationships" r:id="rId3"/>
            <a:extLst>
              <a:ext uri="{FF2B5EF4-FFF2-40B4-BE49-F238E27FC236}">
                <a16:creationId xmlns:a16="http://schemas.microsoft.com/office/drawing/2014/main" id="{CF5B1B38-19A8-AB50-05FA-471D1AC15ED9}"/>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78201" y="1536465"/>
            <a:ext cx="1090506" cy="1076190"/>
          </a:xfrm>
          <a:prstGeom prst="rect">
            <a:avLst/>
          </a:prstGeom>
        </xdr:spPr>
      </xdr:pic>
      <xdr:sp macro="" textlink="">
        <xdr:nvSpPr>
          <xdr:cNvPr id="142" name="CuadroTexto 141">
            <a:extLst>
              <a:ext uri="{FF2B5EF4-FFF2-40B4-BE49-F238E27FC236}">
                <a16:creationId xmlns:a16="http://schemas.microsoft.com/office/drawing/2014/main" id="{DFFE2AC2-F30A-FE91-6FD2-5F9921563E70}"/>
              </a:ext>
            </a:extLst>
          </xdr:cNvPr>
          <xdr:cNvSpPr txBox="1"/>
        </xdr:nvSpPr>
        <xdr:spPr>
          <a:xfrm>
            <a:off x="57150" y="2670809"/>
            <a:ext cx="1350645" cy="384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t>PRL GENERAL</a:t>
            </a:r>
          </a:p>
        </xdr:txBody>
      </xdr:sp>
    </xdr:grpSp>
    <xdr:clientData/>
  </xdr:twoCellAnchor>
  <xdr:twoCellAnchor>
    <xdr:from>
      <xdr:col>40</xdr:col>
      <xdr:colOff>744855</xdr:colOff>
      <xdr:row>16</xdr:row>
      <xdr:rowOff>63900</xdr:rowOff>
    </xdr:from>
    <xdr:to>
      <xdr:col>42</xdr:col>
      <xdr:colOff>525780</xdr:colOff>
      <xdr:row>24</xdr:row>
      <xdr:rowOff>131445</xdr:rowOff>
    </xdr:to>
    <xdr:grpSp>
      <xdr:nvGrpSpPr>
        <xdr:cNvPr id="146" name="Grupo 145">
          <a:extLst>
            <a:ext uri="{FF2B5EF4-FFF2-40B4-BE49-F238E27FC236}">
              <a16:creationId xmlns:a16="http://schemas.microsoft.com/office/drawing/2014/main" id="{805B2E41-A8F7-06F0-8514-773363AF359E}"/>
            </a:ext>
          </a:extLst>
        </xdr:cNvPr>
        <xdr:cNvGrpSpPr/>
      </xdr:nvGrpSpPr>
      <xdr:grpSpPr>
        <a:xfrm>
          <a:off x="32364045" y="2974740"/>
          <a:ext cx="1363980" cy="1522965"/>
          <a:chOff x="57150" y="1536465"/>
          <a:chExt cx="1350645" cy="1519155"/>
        </a:xfrm>
      </xdr:grpSpPr>
      <xdr:pic>
        <xdr:nvPicPr>
          <xdr:cNvPr id="147" name="Imagen 146">
            <a:hlinkClick xmlns:r="http://schemas.openxmlformats.org/officeDocument/2006/relationships" r:id="rId3"/>
            <a:extLst>
              <a:ext uri="{FF2B5EF4-FFF2-40B4-BE49-F238E27FC236}">
                <a16:creationId xmlns:a16="http://schemas.microsoft.com/office/drawing/2014/main" id="{01CF82B7-0144-5998-AFF6-064B17916FFB}"/>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78201" y="1536465"/>
            <a:ext cx="1090506" cy="1076190"/>
          </a:xfrm>
          <a:prstGeom prst="rect">
            <a:avLst/>
          </a:prstGeom>
        </xdr:spPr>
      </xdr:pic>
      <xdr:sp macro="" textlink="">
        <xdr:nvSpPr>
          <xdr:cNvPr id="148" name="CuadroTexto 147">
            <a:extLst>
              <a:ext uri="{FF2B5EF4-FFF2-40B4-BE49-F238E27FC236}">
                <a16:creationId xmlns:a16="http://schemas.microsoft.com/office/drawing/2014/main" id="{758C359A-5366-6386-D0E3-2EBBE2D889DB}"/>
              </a:ext>
            </a:extLst>
          </xdr:cNvPr>
          <xdr:cNvSpPr txBox="1"/>
        </xdr:nvSpPr>
        <xdr:spPr>
          <a:xfrm>
            <a:off x="57150" y="2670809"/>
            <a:ext cx="1350645" cy="384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t>PRL GENERAL</a:t>
            </a:r>
          </a:p>
        </xdr:txBody>
      </xdr:sp>
    </xdr:grpSp>
    <xdr:clientData/>
  </xdr:twoCellAnchor>
  <xdr:twoCellAnchor>
    <xdr:from>
      <xdr:col>58</xdr:col>
      <xdr:colOff>706755</xdr:colOff>
      <xdr:row>15</xdr:row>
      <xdr:rowOff>159150</xdr:rowOff>
    </xdr:from>
    <xdr:to>
      <xdr:col>60</xdr:col>
      <xdr:colOff>485775</xdr:colOff>
      <xdr:row>24</xdr:row>
      <xdr:rowOff>47625</xdr:rowOff>
    </xdr:to>
    <xdr:grpSp>
      <xdr:nvGrpSpPr>
        <xdr:cNvPr id="149" name="Grupo 148">
          <a:extLst>
            <a:ext uri="{FF2B5EF4-FFF2-40B4-BE49-F238E27FC236}">
              <a16:creationId xmlns:a16="http://schemas.microsoft.com/office/drawing/2014/main" id="{86CB28B8-D516-3046-9D2B-62EF5BEA3015}"/>
            </a:ext>
          </a:extLst>
        </xdr:cNvPr>
        <xdr:cNvGrpSpPr/>
      </xdr:nvGrpSpPr>
      <xdr:grpSpPr>
        <a:xfrm>
          <a:off x="46556295" y="2894730"/>
          <a:ext cx="1362075" cy="1517250"/>
          <a:chOff x="57150" y="1536465"/>
          <a:chExt cx="1350645" cy="1519155"/>
        </a:xfrm>
      </xdr:grpSpPr>
      <xdr:pic>
        <xdr:nvPicPr>
          <xdr:cNvPr id="150" name="Imagen 149">
            <a:hlinkClick xmlns:r="http://schemas.openxmlformats.org/officeDocument/2006/relationships" r:id="rId3"/>
            <a:extLst>
              <a:ext uri="{FF2B5EF4-FFF2-40B4-BE49-F238E27FC236}">
                <a16:creationId xmlns:a16="http://schemas.microsoft.com/office/drawing/2014/main" id="{0F5BDF88-1B45-1554-6A03-C82244CA311A}"/>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78201" y="1536465"/>
            <a:ext cx="1090506" cy="1076190"/>
          </a:xfrm>
          <a:prstGeom prst="rect">
            <a:avLst/>
          </a:prstGeom>
        </xdr:spPr>
      </xdr:pic>
      <xdr:sp macro="" textlink="">
        <xdr:nvSpPr>
          <xdr:cNvPr id="151" name="CuadroTexto 150">
            <a:extLst>
              <a:ext uri="{FF2B5EF4-FFF2-40B4-BE49-F238E27FC236}">
                <a16:creationId xmlns:a16="http://schemas.microsoft.com/office/drawing/2014/main" id="{291D37F4-55B5-4C57-AB58-D5F4EF2ADF2F}"/>
              </a:ext>
            </a:extLst>
          </xdr:cNvPr>
          <xdr:cNvSpPr txBox="1"/>
        </xdr:nvSpPr>
        <xdr:spPr>
          <a:xfrm>
            <a:off x="57150" y="2670809"/>
            <a:ext cx="1350645" cy="384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t>PRL GENERAL</a:t>
            </a:r>
          </a:p>
        </xdr:txBody>
      </xdr:sp>
    </xdr:grpSp>
    <xdr:clientData/>
  </xdr:twoCellAnchor>
  <xdr:twoCellAnchor>
    <xdr:from>
      <xdr:col>81</xdr:col>
      <xdr:colOff>133350</xdr:colOff>
      <xdr:row>16</xdr:row>
      <xdr:rowOff>107715</xdr:rowOff>
    </xdr:from>
    <xdr:to>
      <xdr:col>82</xdr:col>
      <xdr:colOff>701040</xdr:colOff>
      <xdr:row>25</xdr:row>
      <xdr:rowOff>0</xdr:rowOff>
    </xdr:to>
    <xdr:grpSp>
      <xdr:nvGrpSpPr>
        <xdr:cNvPr id="152" name="Grupo 151">
          <a:extLst>
            <a:ext uri="{FF2B5EF4-FFF2-40B4-BE49-F238E27FC236}">
              <a16:creationId xmlns:a16="http://schemas.microsoft.com/office/drawing/2014/main" id="{386F6855-7DE0-22CB-3877-51F2261B8BDC}"/>
            </a:ext>
          </a:extLst>
        </xdr:cNvPr>
        <xdr:cNvGrpSpPr/>
      </xdr:nvGrpSpPr>
      <xdr:grpSpPr>
        <a:xfrm>
          <a:off x="64166115" y="3020460"/>
          <a:ext cx="1365885" cy="1522965"/>
          <a:chOff x="57150" y="1536465"/>
          <a:chExt cx="1350645" cy="1519155"/>
        </a:xfrm>
      </xdr:grpSpPr>
      <xdr:pic>
        <xdr:nvPicPr>
          <xdr:cNvPr id="153" name="Imagen 152">
            <a:hlinkClick xmlns:r="http://schemas.openxmlformats.org/officeDocument/2006/relationships" r:id="rId3"/>
            <a:extLst>
              <a:ext uri="{FF2B5EF4-FFF2-40B4-BE49-F238E27FC236}">
                <a16:creationId xmlns:a16="http://schemas.microsoft.com/office/drawing/2014/main" id="{38D78D07-BE0C-773A-9C91-9D5559794AE4}"/>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78201" y="1536465"/>
            <a:ext cx="1090506" cy="1076190"/>
          </a:xfrm>
          <a:prstGeom prst="rect">
            <a:avLst/>
          </a:prstGeom>
        </xdr:spPr>
      </xdr:pic>
      <xdr:sp macro="" textlink="">
        <xdr:nvSpPr>
          <xdr:cNvPr id="154" name="CuadroTexto 153">
            <a:extLst>
              <a:ext uri="{FF2B5EF4-FFF2-40B4-BE49-F238E27FC236}">
                <a16:creationId xmlns:a16="http://schemas.microsoft.com/office/drawing/2014/main" id="{81626268-30DB-4829-724C-F1BFD2E160D6}"/>
              </a:ext>
            </a:extLst>
          </xdr:cNvPr>
          <xdr:cNvSpPr txBox="1"/>
        </xdr:nvSpPr>
        <xdr:spPr>
          <a:xfrm>
            <a:off x="57150" y="2670809"/>
            <a:ext cx="1350645" cy="384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t>PRL GENERAL</a:t>
            </a:r>
          </a:p>
        </xdr:txBody>
      </xdr:sp>
    </xdr:grpSp>
    <xdr:clientData/>
  </xdr:twoCellAnchor>
  <xdr:twoCellAnchor>
    <xdr:from>
      <xdr:col>102</xdr:col>
      <xdr:colOff>569595</xdr:colOff>
      <xdr:row>11</xdr:row>
      <xdr:rowOff>1035</xdr:rowOff>
    </xdr:from>
    <xdr:to>
      <xdr:col>104</xdr:col>
      <xdr:colOff>340995</xdr:colOff>
      <xdr:row>19</xdr:row>
      <xdr:rowOff>68580</xdr:rowOff>
    </xdr:to>
    <xdr:grpSp>
      <xdr:nvGrpSpPr>
        <xdr:cNvPr id="155" name="Grupo 154">
          <a:extLst>
            <a:ext uri="{FF2B5EF4-FFF2-40B4-BE49-F238E27FC236}">
              <a16:creationId xmlns:a16="http://schemas.microsoft.com/office/drawing/2014/main" id="{BB948033-9A54-BD31-FD5E-DE1575F23149}"/>
            </a:ext>
          </a:extLst>
        </xdr:cNvPr>
        <xdr:cNvGrpSpPr/>
      </xdr:nvGrpSpPr>
      <xdr:grpSpPr>
        <a:xfrm>
          <a:off x="81208245" y="2010810"/>
          <a:ext cx="1352550" cy="1513440"/>
          <a:chOff x="57150" y="1536465"/>
          <a:chExt cx="1350645" cy="1519155"/>
        </a:xfrm>
      </xdr:grpSpPr>
      <xdr:pic>
        <xdr:nvPicPr>
          <xdr:cNvPr id="156" name="Imagen 155">
            <a:hlinkClick xmlns:r="http://schemas.openxmlformats.org/officeDocument/2006/relationships" r:id="rId3"/>
            <a:extLst>
              <a:ext uri="{FF2B5EF4-FFF2-40B4-BE49-F238E27FC236}">
                <a16:creationId xmlns:a16="http://schemas.microsoft.com/office/drawing/2014/main" id="{591529B3-3919-855F-C9B9-24891AE397E8}"/>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78201" y="1536465"/>
            <a:ext cx="1090506" cy="1076190"/>
          </a:xfrm>
          <a:prstGeom prst="rect">
            <a:avLst/>
          </a:prstGeom>
        </xdr:spPr>
      </xdr:pic>
      <xdr:sp macro="" textlink="">
        <xdr:nvSpPr>
          <xdr:cNvPr id="157" name="CuadroTexto 156">
            <a:extLst>
              <a:ext uri="{FF2B5EF4-FFF2-40B4-BE49-F238E27FC236}">
                <a16:creationId xmlns:a16="http://schemas.microsoft.com/office/drawing/2014/main" id="{25CBA7C6-E00C-EBC5-C932-EB7896395F4D}"/>
              </a:ext>
            </a:extLst>
          </xdr:cNvPr>
          <xdr:cNvSpPr txBox="1"/>
        </xdr:nvSpPr>
        <xdr:spPr>
          <a:xfrm>
            <a:off x="57150" y="2670809"/>
            <a:ext cx="1350645" cy="384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t>PRL GENERAL</a:t>
            </a:r>
          </a:p>
        </xdr:txBody>
      </xdr:sp>
    </xdr:grpSp>
    <xdr:clientData/>
  </xdr:twoCellAnchor>
  <xdr:twoCellAnchor>
    <xdr:from>
      <xdr:col>124</xdr:col>
      <xdr:colOff>687705</xdr:colOff>
      <xdr:row>19</xdr:row>
      <xdr:rowOff>8655</xdr:rowOff>
    </xdr:from>
    <xdr:to>
      <xdr:col>126</xdr:col>
      <xdr:colOff>455295</xdr:colOff>
      <xdr:row>27</xdr:row>
      <xdr:rowOff>83820</xdr:rowOff>
    </xdr:to>
    <xdr:grpSp>
      <xdr:nvGrpSpPr>
        <xdr:cNvPr id="158" name="Grupo 157">
          <a:extLst>
            <a:ext uri="{FF2B5EF4-FFF2-40B4-BE49-F238E27FC236}">
              <a16:creationId xmlns:a16="http://schemas.microsoft.com/office/drawing/2014/main" id="{39669FAB-BF03-7558-506C-9B24458A6F31}"/>
            </a:ext>
          </a:extLst>
        </xdr:cNvPr>
        <xdr:cNvGrpSpPr/>
      </xdr:nvGrpSpPr>
      <xdr:grpSpPr>
        <a:xfrm>
          <a:off x="98719005" y="3468135"/>
          <a:ext cx="1348740" cy="1522965"/>
          <a:chOff x="57150" y="1536465"/>
          <a:chExt cx="1350645" cy="1519155"/>
        </a:xfrm>
      </xdr:grpSpPr>
      <xdr:pic>
        <xdr:nvPicPr>
          <xdr:cNvPr id="159" name="Imagen 158">
            <a:hlinkClick xmlns:r="http://schemas.openxmlformats.org/officeDocument/2006/relationships" r:id="rId3"/>
            <a:extLst>
              <a:ext uri="{FF2B5EF4-FFF2-40B4-BE49-F238E27FC236}">
                <a16:creationId xmlns:a16="http://schemas.microsoft.com/office/drawing/2014/main" id="{0821CEAC-3896-C43F-CDCE-D2FDA465188E}"/>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78201" y="1536465"/>
            <a:ext cx="1090506" cy="1076190"/>
          </a:xfrm>
          <a:prstGeom prst="rect">
            <a:avLst/>
          </a:prstGeom>
        </xdr:spPr>
      </xdr:pic>
      <xdr:sp macro="" textlink="">
        <xdr:nvSpPr>
          <xdr:cNvPr id="160" name="CuadroTexto 159">
            <a:extLst>
              <a:ext uri="{FF2B5EF4-FFF2-40B4-BE49-F238E27FC236}">
                <a16:creationId xmlns:a16="http://schemas.microsoft.com/office/drawing/2014/main" id="{5018FC38-A0DE-B14C-0E24-43340FD2FF2B}"/>
              </a:ext>
            </a:extLst>
          </xdr:cNvPr>
          <xdr:cNvSpPr txBox="1"/>
        </xdr:nvSpPr>
        <xdr:spPr>
          <a:xfrm>
            <a:off x="57150" y="2670809"/>
            <a:ext cx="1350645" cy="384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t>PRL GENERAL</a:t>
            </a:r>
          </a:p>
        </xdr:txBody>
      </xdr:sp>
    </xdr:grpSp>
    <xdr:clientData/>
  </xdr:twoCellAnchor>
  <xdr:twoCellAnchor>
    <xdr:from>
      <xdr:col>145</xdr:col>
      <xdr:colOff>693420</xdr:colOff>
      <xdr:row>17</xdr:row>
      <xdr:rowOff>159150</xdr:rowOff>
    </xdr:from>
    <xdr:to>
      <xdr:col>147</xdr:col>
      <xdr:colOff>466725</xdr:colOff>
      <xdr:row>26</xdr:row>
      <xdr:rowOff>49530</xdr:rowOff>
    </xdr:to>
    <xdr:grpSp>
      <xdr:nvGrpSpPr>
        <xdr:cNvPr id="161" name="Grupo 160">
          <a:extLst>
            <a:ext uri="{FF2B5EF4-FFF2-40B4-BE49-F238E27FC236}">
              <a16:creationId xmlns:a16="http://schemas.microsoft.com/office/drawing/2014/main" id="{8EFA3FC7-4B72-172A-29C9-CF9F121A5CE7}"/>
            </a:ext>
          </a:extLst>
        </xdr:cNvPr>
        <xdr:cNvGrpSpPr/>
      </xdr:nvGrpSpPr>
      <xdr:grpSpPr>
        <a:xfrm>
          <a:off x="115328700" y="3256680"/>
          <a:ext cx="1354455" cy="1521060"/>
          <a:chOff x="57150" y="1536465"/>
          <a:chExt cx="1350645" cy="1519155"/>
        </a:xfrm>
      </xdr:grpSpPr>
      <xdr:pic>
        <xdr:nvPicPr>
          <xdr:cNvPr id="162" name="Imagen 161">
            <a:hlinkClick xmlns:r="http://schemas.openxmlformats.org/officeDocument/2006/relationships" r:id="rId3"/>
            <a:extLst>
              <a:ext uri="{FF2B5EF4-FFF2-40B4-BE49-F238E27FC236}">
                <a16:creationId xmlns:a16="http://schemas.microsoft.com/office/drawing/2014/main" id="{FB74ABE1-F0B1-20E1-7E5B-F9C916BDD9FF}"/>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78201" y="1536465"/>
            <a:ext cx="1090506" cy="1076190"/>
          </a:xfrm>
          <a:prstGeom prst="rect">
            <a:avLst/>
          </a:prstGeom>
        </xdr:spPr>
      </xdr:pic>
      <xdr:sp macro="" textlink="">
        <xdr:nvSpPr>
          <xdr:cNvPr id="163" name="CuadroTexto 162">
            <a:extLst>
              <a:ext uri="{FF2B5EF4-FFF2-40B4-BE49-F238E27FC236}">
                <a16:creationId xmlns:a16="http://schemas.microsoft.com/office/drawing/2014/main" id="{8A5FD31E-368E-DEE8-36FC-DD82D8938FAC}"/>
              </a:ext>
            </a:extLst>
          </xdr:cNvPr>
          <xdr:cNvSpPr txBox="1"/>
        </xdr:nvSpPr>
        <xdr:spPr>
          <a:xfrm>
            <a:off x="57150" y="2670809"/>
            <a:ext cx="1350645" cy="384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t>PRL GENERAL</a:t>
            </a:r>
          </a:p>
        </xdr:txBody>
      </xdr:sp>
    </xdr:grpSp>
    <xdr:clientData/>
  </xdr:twoCellAnchor>
  <xdr:twoCellAnchor>
    <xdr:from>
      <xdr:col>164</xdr:col>
      <xdr:colOff>733425</xdr:colOff>
      <xdr:row>29</xdr:row>
      <xdr:rowOff>8655</xdr:rowOff>
    </xdr:from>
    <xdr:to>
      <xdr:col>166</xdr:col>
      <xdr:colOff>516255</xdr:colOff>
      <xdr:row>37</xdr:row>
      <xdr:rowOff>83820</xdr:rowOff>
    </xdr:to>
    <xdr:grpSp>
      <xdr:nvGrpSpPr>
        <xdr:cNvPr id="164" name="Grupo 163">
          <a:extLst>
            <a:ext uri="{FF2B5EF4-FFF2-40B4-BE49-F238E27FC236}">
              <a16:creationId xmlns:a16="http://schemas.microsoft.com/office/drawing/2014/main" id="{39B8483F-B5CB-D85C-EECB-F92A82FAFEEC}"/>
            </a:ext>
          </a:extLst>
        </xdr:cNvPr>
        <xdr:cNvGrpSpPr/>
      </xdr:nvGrpSpPr>
      <xdr:grpSpPr>
        <a:xfrm>
          <a:off x="130389630" y="5277885"/>
          <a:ext cx="1358265" cy="1522965"/>
          <a:chOff x="57150" y="1536465"/>
          <a:chExt cx="1350645" cy="1519155"/>
        </a:xfrm>
      </xdr:grpSpPr>
      <xdr:pic>
        <xdr:nvPicPr>
          <xdr:cNvPr id="165" name="Imagen 164">
            <a:hlinkClick xmlns:r="http://schemas.openxmlformats.org/officeDocument/2006/relationships" r:id="rId3"/>
            <a:extLst>
              <a:ext uri="{FF2B5EF4-FFF2-40B4-BE49-F238E27FC236}">
                <a16:creationId xmlns:a16="http://schemas.microsoft.com/office/drawing/2014/main" id="{92EE4E45-BF4C-C6C5-81B9-7247D4CB4299}"/>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78201" y="1536465"/>
            <a:ext cx="1090506" cy="1076190"/>
          </a:xfrm>
          <a:prstGeom prst="rect">
            <a:avLst/>
          </a:prstGeom>
        </xdr:spPr>
      </xdr:pic>
      <xdr:sp macro="" textlink="">
        <xdr:nvSpPr>
          <xdr:cNvPr id="166" name="CuadroTexto 165">
            <a:extLst>
              <a:ext uri="{FF2B5EF4-FFF2-40B4-BE49-F238E27FC236}">
                <a16:creationId xmlns:a16="http://schemas.microsoft.com/office/drawing/2014/main" id="{8D094470-E296-6125-9B61-B817E6F97BD8}"/>
              </a:ext>
            </a:extLst>
          </xdr:cNvPr>
          <xdr:cNvSpPr txBox="1"/>
        </xdr:nvSpPr>
        <xdr:spPr>
          <a:xfrm>
            <a:off x="57150" y="2670809"/>
            <a:ext cx="1350645" cy="384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t>PRL GENERAL</a:t>
            </a:r>
          </a:p>
        </xdr:txBody>
      </xdr:sp>
    </xdr:grpSp>
    <xdr:clientData/>
  </xdr:twoCellAnchor>
  <xdr:twoCellAnchor>
    <xdr:from>
      <xdr:col>39</xdr:col>
      <xdr:colOff>360045</xdr:colOff>
      <xdr:row>16</xdr:row>
      <xdr:rowOff>145815</xdr:rowOff>
    </xdr:from>
    <xdr:to>
      <xdr:col>41</xdr:col>
      <xdr:colOff>131445</xdr:colOff>
      <xdr:row>25</xdr:row>
      <xdr:rowOff>34290</xdr:rowOff>
    </xdr:to>
    <xdr:grpSp>
      <xdr:nvGrpSpPr>
        <xdr:cNvPr id="170" name="Grupo 169">
          <a:extLst>
            <a:ext uri="{FF2B5EF4-FFF2-40B4-BE49-F238E27FC236}">
              <a16:creationId xmlns:a16="http://schemas.microsoft.com/office/drawing/2014/main" id="{FA8359A6-927C-B2F1-7C55-19AE3A908707}"/>
            </a:ext>
          </a:extLst>
        </xdr:cNvPr>
        <xdr:cNvGrpSpPr/>
      </xdr:nvGrpSpPr>
      <xdr:grpSpPr>
        <a:xfrm>
          <a:off x="31196280" y="3058560"/>
          <a:ext cx="1352550" cy="1519155"/>
          <a:chOff x="57150" y="1536465"/>
          <a:chExt cx="1350645" cy="1519155"/>
        </a:xfrm>
      </xdr:grpSpPr>
      <xdr:pic>
        <xdr:nvPicPr>
          <xdr:cNvPr id="171" name="Imagen 170">
            <a:hlinkClick xmlns:r="http://schemas.openxmlformats.org/officeDocument/2006/relationships" r:id="rId3"/>
            <a:extLst>
              <a:ext uri="{FF2B5EF4-FFF2-40B4-BE49-F238E27FC236}">
                <a16:creationId xmlns:a16="http://schemas.microsoft.com/office/drawing/2014/main" id="{6338B563-ADCB-2933-E5A3-279EE8E33B7E}"/>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78201" y="1536465"/>
            <a:ext cx="1090506" cy="1076190"/>
          </a:xfrm>
          <a:prstGeom prst="rect">
            <a:avLst/>
          </a:prstGeom>
        </xdr:spPr>
      </xdr:pic>
      <xdr:sp macro="" textlink="">
        <xdr:nvSpPr>
          <xdr:cNvPr id="172" name="CuadroTexto 171">
            <a:extLst>
              <a:ext uri="{FF2B5EF4-FFF2-40B4-BE49-F238E27FC236}">
                <a16:creationId xmlns:a16="http://schemas.microsoft.com/office/drawing/2014/main" id="{B8795F4B-692E-8D25-5FFB-176510FDF480}"/>
              </a:ext>
            </a:extLst>
          </xdr:cNvPr>
          <xdr:cNvSpPr txBox="1"/>
        </xdr:nvSpPr>
        <xdr:spPr>
          <a:xfrm>
            <a:off x="57150" y="2670809"/>
            <a:ext cx="1350645" cy="384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t>PRL GENERAL</a:t>
            </a:r>
          </a:p>
        </xdr:txBody>
      </xdr:sp>
    </xdr:grpSp>
    <xdr:clientData/>
  </xdr:twoCellAnchor>
  <xdr:twoCellAnchor>
    <xdr:from>
      <xdr:col>59</xdr:col>
      <xdr:colOff>264795</xdr:colOff>
      <xdr:row>19</xdr:row>
      <xdr:rowOff>107715</xdr:rowOff>
    </xdr:from>
    <xdr:to>
      <xdr:col>61</xdr:col>
      <xdr:colOff>47625</xdr:colOff>
      <xdr:row>28</xdr:row>
      <xdr:rowOff>1905</xdr:rowOff>
    </xdr:to>
    <xdr:grpSp>
      <xdr:nvGrpSpPr>
        <xdr:cNvPr id="173" name="Grupo 172">
          <a:extLst>
            <a:ext uri="{FF2B5EF4-FFF2-40B4-BE49-F238E27FC236}">
              <a16:creationId xmlns:a16="http://schemas.microsoft.com/office/drawing/2014/main" id="{C9FD0C15-4251-26BB-F279-0199DEFAE7E1}"/>
            </a:ext>
          </a:extLst>
        </xdr:cNvPr>
        <xdr:cNvGrpSpPr/>
      </xdr:nvGrpSpPr>
      <xdr:grpSpPr>
        <a:xfrm>
          <a:off x="46908720" y="3563385"/>
          <a:ext cx="1365885" cy="1524870"/>
          <a:chOff x="57150" y="1536465"/>
          <a:chExt cx="1350645" cy="1519155"/>
        </a:xfrm>
      </xdr:grpSpPr>
      <xdr:pic>
        <xdr:nvPicPr>
          <xdr:cNvPr id="174" name="Imagen 173">
            <a:hlinkClick xmlns:r="http://schemas.openxmlformats.org/officeDocument/2006/relationships" r:id="rId3"/>
            <a:extLst>
              <a:ext uri="{FF2B5EF4-FFF2-40B4-BE49-F238E27FC236}">
                <a16:creationId xmlns:a16="http://schemas.microsoft.com/office/drawing/2014/main" id="{E57EDFD0-EBCC-8EAF-6A26-F4F44DC52A6E}"/>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78201" y="1536465"/>
            <a:ext cx="1090506" cy="1076190"/>
          </a:xfrm>
          <a:prstGeom prst="rect">
            <a:avLst/>
          </a:prstGeom>
        </xdr:spPr>
      </xdr:pic>
      <xdr:sp macro="" textlink="">
        <xdr:nvSpPr>
          <xdr:cNvPr id="175" name="CuadroTexto 174">
            <a:extLst>
              <a:ext uri="{FF2B5EF4-FFF2-40B4-BE49-F238E27FC236}">
                <a16:creationId xmlns:a16="http://schemas.microsoft.com/office/drawing/2014/main" id="{B16B357E-B47F-D519-6CE1-0715B9E457AB}"/>
              </a:ext>
            </a:extLst>
          </xdr:cNvPr>
          <xdr:cNvSpPr txBox="1"/>
        </xdr:nvSpPr>
        <xdr:spPr>
          <a:xfrm>
            <a:off x="57150" y="2670809"/>
            <a:ext cx="1350645" cy="384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t>PRL GENERAL</a:t>
            </a:r>
          </a:p>
        </xdr:txBody>
      </xdr:sp>
    </xdr:grpSp>
    <xdr:clientData/>
  </xdr:twoCellAnchor>
  <xdr:twoCellAnchor>
    <xdr:from>
      <xdr:col>77</xdr:col>
      <xdr:colOff>226695</xdr:colOff>
      <xdr:row>19</xdr:row>
      <xdr:rowOff>27705</xdr:rowOff>
    </xdr:from>
    <xdr:to>
      <xdr:col>79</xdr:col>
      <xdr:colOff>7620</xdr:colOff>
      <xdr:row>27</xdr:row>
      <xdr:rowOff>97155</xdr:rowOff>
    </xdr:to>
    <xdr:grpSp>
      <xdr:nvGrpSpPr>
        <xdr:cNvPr id="176" name="Grupo 175">
          <a:extLst>
            <a:ext uri="{FF2B5EF4-FFF2-40B4-BE49-F238E27FC236}">
              <a16:creationId xmlns:a16="http://schemas.microsoft.com/office/drawing/2014/main" id="{E8F53722-1E8F-B38A-DF04-2402DB4D49DC}"/>
            </a:ext>
          </a:extLst>
        </xdr:cNvPr>
        <xdr:cNvGrpSpPr/>
      </xdr:nvGrpSpPr>
      <xdr:grpSpPr>
        <a:xfrm>
          <a:off x="61100970" y="3483375"/>
          <a:ext cx="1363980" cy="1515345"/>
          <a:chOff x="57150" y="1536465"/>
          <a:chExt cx="1350645" cy="1519155"/>
        </a:xfrm>
      </xdr:grpSpPr>
      <xdr:pic>
        <xdr:nvPicPr>
          <xdr:cNvPr id="177" name="Imagen 176">
            <a:hlinkClick xmlns:r="http://schemas.openxmlformats.org/officeDocument/2006/relationships" r:id="rId3"/>
            <a:extLst>
              <a:ext uri="{FF2B5EF4-FFF2-40B4-BE49-F238E27FC236}">
                <a16:creationId xmlns:a16="http://schemas.microsoft.com/office/drawing/2014/main" id="{C15C8615-DA54-46F8-AABB-72C1CB4D4DBC}"/>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178201" y="1536465"/>
            <a:ext cx="1090506" cy="1076190"/>
          </a:xfrm>
          <a:prstGeom prst="rect">
            <a:avLst/>
          </a:prstGeom>
        </xdr:spPr>
      </xdr:pic>
      <xdr:sp macro="" textlink="">
        <xdr:nvSpPr>
          <xdr:cNvPr id="178" name="CuadroTexto 177">
            <a:extLst>
              <a:ext uri="{FF2B5EF4-FFF2-40B4-BE49-F238E27FC236}">
                <a16:creationId xmlns:a16="http://schemas.microsoft.com/office/drawing/2014/main" id="{38B6F079-70BF-A8D6-FE68-1A648951BF9A}"/>
              </a:ext>
            </a:extLst>
          </xdr:cNvPr>
          <xdr:cNvSpPr txBox="1"/>
        </xdr:nvSpPr>
        <xdr:spPr>
          <a:xfrm>
            <a:off x="57150" y="2670809"/>
            <a:ext cx="1350645" cy="384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t>PRL GENERAL</a:t>
            </a:r>
          </a:p>
        </xdr:txBody>
      </xdr:sp>
    </xdr:grpSp>
    <xdr:clientData/>
  </xdr:twoCellAnchor>
  <xdr:twoCellAnchor>
    <xdr:from>
      <xdr:col>99</xdr:col>
      <xdr:colOff>443865</xdr:colOff>
      <xdr:row>19</xdr:row>
      <xdr:rowOff>153435</xdr:rowOff>
    </xdr:from>
    <xdr:to>
      <xdr:col>101</xdr:col>
      <xdr:colOff>228600</xdr:colOff>
      <xdr:row>28</xdr:row>
      <xdr:rowOff>47625</xdr:rowOff>
    </xdr:to>
    <xdr:grpSp>
      <xdr:nvGrpSpPr>
        <xdr:cNvPr id="179" name="Grupo 178">
          <a:extLst>
            <a:ext uri="{FF2B5EF4-FFF2-40B4-BE49-F238E27FC236}">
              <a16:creationId xmlns:a16="http://schemas.microsoft.com/office/drawing/2014/main" id="{0FA9A8E7-D0EC-F3E0-F706-0E8D5DA7985A}"/>
            </a:ext>
          </a:extLst>
        </xdr:cNvPr>
        <xdr:cNvGrpSpPr/>
      </xdr:nvGrpSpPr>
      <xdr:grpSpPr>
        <a:xfrm>
          <a:off x="78706980" y="3611010"/>
          <a:ext cx="1369695" cy="1524870"/>
          <a:chOff x="57150" y="1536465"/>
          <a:chExt cx="1350645" cy="1519155"/>
        </a:xfrm>
      </xdr:grpSpPr>
      <xdr:pic>
        <xdr:nvPicPr>
          <xdr:cNvPr id="180" name="Imagen 179">
            <a:hlinkClick xmlns:r="http://schemas.openxmlformats.org/officeDocument/2006/relationships" r:id="rId3"/>
            <a:extLst>
              <a:ext uri="{FF2B5EF4-FFF2-40B4-BE49-F238E27FC236}">
                <a16:creationId xmlns:a16="http://schemas.microsoft.com/office/drawing/2014/main" id="{C90901A8-627A-D158-7DF6-11441C1A480E}"/>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78201" y="1536465"/>
            <a:ext cx="1090506" cy="1076190"/>
          </a:xfrm>
          <a:prstGeom prst="rect">
            <a:avLst/>
          </a:prstGeom>
        </xdr:spPr>
      </xdr:pic>
      <xdr:sp macro="" textlink="">
        <xdr:nvSpPr>
          <xdr:cNvPr id="181" name="CuadroTexto 180">
            <a:extLst>
              <a:ext uri="{FF2B5EF4-FFF2-40B4-BE49-F238E27FC236}">
                <a16:creationId xmlns:a16="http://schemas.microsoft.com/office/drawing/2014/main" id="{1927DC17-D6BE-CDC2-3DE0-F13A41B480E4}"/>
              </a:ext>
            </a:extLst>
          </xdr:cNvPr>
          <xdr:cNvSpPr txBox="1"/>
        </xdr:nvSpPr>
        <xdr:spPr>
          <a:xfrm>
            <a:off x="57150" y="2670809"/>
            <a:ext cx="1350645" cy="384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t>PRL GENERAL</a:t>
            </a:r>
          </a:p>
        </xdr:txBody>
      </xdr:sp>
    </xdr:grpSp>
    <xdr:clientData/>
  </xdr:twoCellAnchor>
  <xdr:twoCellAnchor>
    <xdr:from>
      <xdr:col>121</xdr:col>
      <xdr:colOff>93345</xdr:colOff>
      <xdr:row>14</xdr:row>
      <xdr:rowOff>48660</xdr:rowOff>
    </xdr:from>
    <xdr:to>
      <xdr:col>122</xdr:col>
      <xdr:colOff>655320</xdr:colOff>
      <xdr:row>22</xdr:row>
      <xdr:rowOff>114300</xdr:rowOff>
    </xdr:to>
    <xdr:grpSp>
      <xdr:nvGrpSpPr>
        <xdr:cNvPr id="182" name="Grupo 181">
          <a:extLst>
            <a:ext uri="{FF2B5EF4-FFF2-40B4-BE49-F238E27FC236}">
              <a16:creationId xmlns:a16="http://schemas.microsoft.com/office/drawing/2014/main" id="{12CCB2A0-0E10-FA1C-691F-120CF84B97F6}"/>
            </a:ext>
          </a:extLst>
        </xdr:cNvPr>
        <xdr:cNvGrpSpPr/>
      </xdr:nvGrpSpPr>
      <xdr:grpSpPr>
        <a:xfrm>
          <a:off x="95756730" y="2603265"/>
          <a:ext cx="1350645" cy="1511535"/>
          <a:chOff x="57150" y="1536465"/>
          <a:chExt cx="1350645" cy="1519155"/>
        </a:xfrm>
      </xdr:grpSpPr>
      <xdr:pic>
        <xdr:nvPicPr>
          <xdr:cNvPr id="183" name="Imagen 182">
            <a:hlinkClick xmlns:r="http://schemas.openxmlformats.org/officeDocument/2006/relationships" r:id="rId3"/>
            <a:extLst>
              <a:ext uri="{FF2B5EF4-FFF2-40B4-BE49-F238E27FC236}">
                <a16:creationId xmlns:a16="http://schemas.microsoft.com/office/drawing/2014/main" id="{712A5977-24BD-B2BF-E811-864F4EC3CE2E}"/>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78201" y="1536465"/>
            <a:ext cx="1090506" cy="1076190"/>
          </a:xfrm>
          <a:prstGeom prst="rect">
            <a:avLst/>
          </a:prstGeom>
        </xdr:spPr>
      </xdr:pic>
      <xdr:sp macro="" textlink="">
        <xdr:nvSpPr>
          <xdr:cNvPr id="184" name="CuadroTexto 183">
            <a:extLst>
              <a:ext uri="{FF2B5EF4-FFF2-40B4-BE49-F238E27FC236}">
                <a16:creationId xmlns:a16="http://schemas.microsoft.com/office/drawing/2014/main" id="{C5B5DF17-EAA4-35E3-A9B3-8F99A188F300}"/>
              </a:ext>
            </a:extLst>
          </xdr:cNvPr>
          <xdr:cNvSpPr txBox="1"/>
        </xdr:nvSpPr>
        <xdr:spPr>
          <a:xfrm>
            <a:off x="57150" y="2670809"/>
            <a:ext cx="1350645" cy="384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t>PRL GENERAL</a:t>
            </a:r>
          </a:p>
        </xdr:txBody>
      </xdr:sp>
    </xdr:grpSp>
    <xdr:clientData/>
  </xdr:twoCellAnchor>
  <xdr:twoCellAnchor>
    <xdr:from>
      <xdr:col>143</xdr:col>
      <xdr:colOff>211455</xdr:colOff>
      <xdr:row>22</xdr:row>
      <xdr:rowOff>58185</xdr:rowOff>
    </xdr:from>
    <xdr:to>
      <xdr:col>144</xdr:col>
      <xdr:colOff>769620</xdr:colOff>
      <xdr:row>30</xdr:row>
      <xdr:rowOff>133350</xdr:rowOff>
    </xdr:to>
    <xdr:grpSp>
      <xdr:nvGrpSpPr>
        <xdr:cNvPr id="185" name="Grupo 184">
          <a:extLst>
            <a:ext uri="{FF2B5EF4-FFF2-40B4-BE49-F238E27FC236}">
              <a16:creationId xmlns:a16="http://schemas.microsoft.com/office/drawing/2014/main" id="{07726205-B424-8243-7CD1-CCDC9EDBE971}"/>
            </a:ext>
          </a:extLst>
        </xdr:cNvPr>
        <xdr:cNvGrpSpPr/>
      </xdr:nvGrpSpPr>
      <xdr:grpSpPr>
        <a:xfrm>
          <a:off x="113259870" y="4054875"/>
          <a:ext cx="1354455" cy="1522965"/>
          <a:chOff x="57150" y="1536465"/>
          <a:chExt cx="1350645" cy="1519155"/>
        </a:xfrm>
      </xdr:grpSpPr>
      <xdr:pic>
        <xdr:nvPicPr>
          <xdr:cNvPr id="186" name="Imagen 185">
            <a:hlinkClick xmlns:r="http://schemas.openxmlformats.org/officeDocument/2006/relationships" r:id="rId3"/>
            <a:extLst>
              <a:ext uri="{FF2B5EF4-FFF2-40B4-BE49-F238E27FC236}">
                <a16:creationId xmlns:a16="http://schemas.microsoft.com/office/drawing/2014/main" id="{502606DF-C865-8BDE-D98C-5769E9D243A3}"/>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78201" y="1536465"/>
            <a:ext cx="1090506" cy="1076190"/>
          </a:xfrm>
          <a:prstGeom prst="rect">
            <a:avLst/>
          </a:prstGeom>
        </xdr:spPr>
      </xdr:pic>
      <xdr:sp macro="" textlink="">
        <xdr:nvSpPr>
          <xdr:cNvPr id="187" name="CuadroTexto 186">
            <a:extLst>
              <a:ext uri="{FF2B5EF4-FFF2-40B4-BE49-F238E27FC236}">
                <a16:creationId xmlns:a16="http://schemas.microsoft.com/office/drawing/2014/main" id="{F91AD323-BE81-F049-44D6-3E6273F4BF09}"/>
              </a:ext>
            </a:extLst>
          </xdr:cNvPr>
          <xdr:cNvSpPr txBox="1"/>
        </xdr:nvSpPr>
        <xdr:spPr>
          <a:xfrm>
            <a:off x="57150" y="2670809"/>
            <a:ext cx="1350645" cy="384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t>PRL GENERAL</a:t>
            </a:r>
          </a:p>
        </xdr:txBody>
      </xdr:sp>
    </xdr:grpSp>
    <xdr:clientData/>
  </xdr:twoCellAnchor>
  <xdr:twoCellAnchor>
    <xdr:from>
      <xdr:col>164</xdr:col>
      <xdr:colOff>219075</xdr:colOff>
      <xdr:row>21</xdr:row>
      <xdr:rowOff>27705</xdr:rowOff>
    </xdr:from>
    <xdr:to>
      <xdr:col>165</xdr:col>
      <xdr:colOff>782955</xdr:colOff>
      <xdr:row>29</xdr:row>
      <xdr:rowOff>100965</xdr:rowOff>
    </xdr:to>
    <xdr:grpSp>
      <xdr:nvGrpSpPr>
        <xdr:cNvPr id="188" name="Grupo 187">
          <a:extLst>
            <a:ext uri="{FF2B5EF4-FFF2-40B4-BE49-F238E27FC236}">
              <a16:creationId xmlns:a16="http://schemas.microsoft.com/office/drawing/2014/main" id="{720478E1-D489-E220-C1AD-89E2BDF343C9}"/>
            </a:ext>
          </a:extLst>
        </xdr:cNvPr>
        <xdr:cNvGrpSpPr/>
      </xdr:nvGrpSpPr>
      <xdr:grpSpPr>
        <a:xfrm>
          <a:off x="129871470" y="3845325"/>
          <a:ext cx="1352550" cy="1519155"/>
          <a:chOff x="57150" y="1536465"/>
          <a:chExt cx="1350645" cy="1519155"/>
        </a:xfrm>
      </xdr:grpSpPr>
      <xdr:pic>
        <xdr:nvPicPr>
          <xdr:cNvPr id="189" name="Imagen 188">
            <a:hlinkClick xmlns:r="http://schemas.openxmlformats.org/officeDocument/2006/relationships" r:id="rId3"/>
            <a:extLst>
              <a:ext uri="{FF2B5EF4-FFF2-40B4-BE49-F238E27FC236}">
                <a16:creationId xmlns:a16="http://schemas.microsoft.com/office/drawing/2014/main" id="{B1759859-141E-2D20-F157-AD1C6F58D73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78201" y="1536465"/>
            <a:ext cx="1090506" cy="1076190"/>
          </a:xfrm>
          <a:prstGeom prst="rect">
            <a:avLst/>
          </a:prstGeom>
        </xdr:spPr>
      </xdr:pic>
      <xdr:sp macro="" textlink="">
        <xdr:nvSpPr>
          <xdr:cNvPr id="190" name="CuadroTexto 189">
            <a:extLst>
              <a:ext uri="{FF2B5EF4-FFF2-40B4-BE49-F238E27FC236}">
                <a16:creationId xmlns:a16="http://schemas.microsoft.com/office/drawing/2014/main" id="{F006D081-A86E-3D99-6412-CEC05F3072C5}"/>
              </a:ext>
            </a:extLst>
          </xdr:cNvPr>
          <xdr:cNvSpPr txBox="1"/>
        </xdr:nvSpPr>
        <xdr:spPr>
          <a:xfrm>
            <a:off x="57150" y="2670809"/>
            <a:ext cx="1350645" cy="384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t>PRL GENERAL</a:t>
            </a:r>
          </a:p>
        </xdr:txBody>
      </xdr:sp>
    </xdr:grpSp>
    <xdr:clientData/>
  </xdr:twoCellAnchor>
  <xdr:twoCellAnchor>
    <xdr:from>
      <xdr:col>183</xdr:col>
      <xdr:colOff>259080</xdr:colOff>
      <xdr:row>32</xdr:row>
      <xdr:rowOff>58185</xdr:rowOff>
    </xdr:from>
    <xdr:to>
      <xdr:col>185</xdr:col>
      <xdr:colOff>36195</xdr:colOff>
      <xdr:row>40</xdr:row>
      <xdr:rowOff>133350</xdr:rowOff>
    </xdr:to>
    <xdr:grpSp>
      <xdr:nvGrpSpPr>
        <xdr:cNvPr id="191" name="Grupo 190">
          <a:extLst>
            <a:ext uri="{FF2B5EF4-FFF2-40B4-BE49-F238E27FC236}">
              <a16:creationId xmlns:a16="http://schemas.microsoft.com/office/drawing/2014/main" id="{E4EAF3BA-94C1-3578-D5BA-51D86CEFFB0E}"/>
            </a:ext>
          </a:extLst>
        </xdr:cNvPr>
        <xdr:cNvGrpSpPr/>
      </xdr:nvGrpSpPr>
      <xdr:grpSpPr>
        <a:xfrm>
          <a:off x="144932400" y="5864625"/>
          <a:ext cx="1360170" cy="1522965"/>
          <a:chOff x="57150" y="1536465"/>
          <a:chExt cx="1350645" cy="1519155"/>
        </a:xfrm>
      </xdr:grpSpPr>
      <xdr:pic>
        <xdr:nvPicPr>
          <xdr:cNvPr id="192" name="Imagen 191">
            <a:hlinkClick xmlns:r="http://schemas.openxmlformats.org/officeDocument/2006/relationships" r:id="rId3"/>
            <a:extLst>
              <a:ext uri="{FF2B5EF4-FFF2-40B4-BE49-F238E27FC236}">
                <a16:creationId xmlns:a16="http://schemas.microsoft.com/office/drawing/2014/main" id="{E9CC8453-7F16-E887-A3DB-9BE6547DC186}"/>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78201" y="1536465"/>
            <a:ext cx="1090506" cy="1076190"/>
          </a:xfrm>
          <a:prstGeom prst="rect">
            <a:avLst/>
          </a:prstGeom>
        </xdr:spPr>
      </xdr:pic>
      <xdr:sp macro="" textlink="">
        <xdr:nvSpPr>
          <xdr:cNvPr id="193" name="CuadroTexto 192">
            <a:extLst>
              <a:ext uri="{FF2B5EF4-FFF2-40B4-BE49-F238E27FC236}">
                <a16:creationId xmlns:a16="http://schemas.microsoft.com/office/drawing/2014/main" id="{D5FF08E1-168E-5733-7426-9C93493F0D35}"/>
              </a:ext>
            </a:extLst>
          </xdr:cNvPr>
          <xdr:cNvSpPr txBox="1"/>
        </xdr:nvSpPr>
        <xdr:spPr>
          <a:xfrm>
            <a:off x="57150" y="2670809"/>
            <a:ext cx="1350645" cy="384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t>PRL GENERAL</a:t>
            </a:r>
          </a:p>
        </xdr:txBody>
      </xdr:sp>
    </xdr:grpSp>
    <xdr:clientData/>
  </xdr:twoCellAnchor>
  <xdr:twoCellAnchor>
    <xdr:from>
      <xdr:col>26</xdr:col>
      <xdr:colOff>407670</xdr:colOff>
      <xdr:row>18</xdr:row>
      <xdr:rowOff>8655</xdr:rowOff>
    </xdr:from>
    <xdr:to>
      <xdr:col>28</xdr:col>
      <xdr:colOff>180975</xdr:colOff>
      <xdr:row>26</xdr:row>
      <xdr:rowOff>78105</xdr:rowOff>
    </xdr:to>
    <xdr:grpSp>
      <xdr:nvGrpSpPr>
        <xdr:cNvPr id="197" name="Grupo 196">
          <a:extLst>
            <a:ext uri="{FF2B5EF4-FFF2-40B4-BE49-F238E27FC236}">
              <a16:creationId xmlns:a16="http://schemas.microsoft.com/office/drawing/2014/main" id="{619991BB-6E51-004A-85F9-6CFE53FD33D6}"/>
            </a:ext>
          </a:extLst>
        </xdr:cNvPr>
        <xdr:cNvGrpSpPr/>
      </xdr:nvGrpSpPr>
      <xdr:grpSpPr>
        <a:xfrm>
          <a:off x="20960715" y="3287160"/>
          <a:ext cx="1354455" cy="1515345"/>
          <a:chOff x="57150" y="1536465"/>
          <a:chExt cx="1350645" cy="1519155"/>
        </a:xfrm>
      </xdr:grpSpPr>
      <xdr:pic>
        <xdr:nvPicPr>
          <xdr:cNvPr id="198" name="Imagen 197">
            <a:hlinkClick xmlns:r="http://schemas.openxmlformats.org/officeDocument/2006/relationships" r:id="rId3"/>
            <a:extLst>
              <a:ext uri="{FF2B5EF4-FFF2-40B4-BE49-F238E27FC236}">
                <a16:creationId xmlns:a16="http://schemas.microsoft.com/office/drawing/2014/main" id="{EAC1BF62-FC58-AC13-2719-51308D5987E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78201" y="1536465"/>
            <a:ext cx="1090506" cy="1076190"/>
          </a:xfrm>
          <a:prstGeom prst="rect">
            <a:avLst/>
          </a:prstGeom>
        </xdr:spPr>
      </xdr:pic>
      <xdr:sp macro="" textlink="">
        <xdr:nvSpPr>
          <xdr:cNvPr id="199" name="CuadroTexto 198">
            <a:extLst>
              <a:ext uri="{FF2B5EF4-FFF2-40B4-BE49-F238E27FC236}">
                <a16:creationId xmlns:a16="http://schemas.microsoft.com/office/drawing/2014/main" id="{D05B7F97-742D-EFA8-783E-E94035875B3F}"/>
              </a:ext>
            </a:extLst>
          </xdr:cNvPr>
          <xdr:cNvSpPr txBox="1"/>
        </xdr:nvSpPr>
        <xdr:spPr>
          <a:xfrm>
            <a:off x="57150" y="2670809"/>
            <a:ext cx="1350645" cy="384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t>PRL GENERAL</a:t>
            </a:r>
          </a:p>
        </xdr:txBody>
      </xdr:sp>
    </xdr:grpSp>
    <xdr:clientData/>
  </xdr:twoCellAnchor>
  <xdr:twoCellAnchor>
    <xdr:from>
      <xdr:col>47</xdr:col>
      <xdr:colOff>306705</xdr:colOff>
      <xdr:row>22</xdr:row>
      <xdr:rowOff>172485</xdr:rowOff>
    </xdr:from>
    <xdr:to>
      <xdr:col>49</xdr:col>
      <xdr:colOff>78105</xdr:colOff>
      <xdr:row>31</xdr:row>
      <xdr:rowOff>62865</xdr:rowOff>
    </xdr:to>
    <xdr:grpSp>
      <xdr:nvGrpSpPr>
        <xdr:cNvPr id="200" name="Grupo 199">
          <a:extLst>
            <a:ext uri="{FF2B5EF4-FFF2-40B4-BE49-F238E27FC236}">
              <a16:creationId xmlns:a16="http://schemas.microsoft.com/office/drawing/2014/main" id="{BDEA0697-1E5B-DED4-91E5-529DB221771D}"/>
            </a:ext>
          </a:extLst>
        </xdr:cNvPr>
        <xdr:cNvGrpSpPr/>
      </xdr:nvGrpSpPr>
      <xdr:grpSpPr>
        <a:xfrm>
          <a:off x="37463730" y="4169175"/>
          <a:ext cx="1352550" cy="1519155"/>
          <a:chOff x="57150" y="1536465"/>
          <a:chExt cx="1350645" cy="1519155"/>
        </a:xfrm>
      </xdr:grpSpPr>
      <xdr:pic>
        <xdr:nvPicPr>
          <xdr:cNvPr id="201" name="Imagen 200">
            <a:hlinkClick xmlns:r="http://schemas.openxmlformats.org/officeDocument/2006/relationships" r:id="rId3"/>
            <a:extLst>
              <a:ext uri="{FF2B5EF4-FFF2-40B4-BE49-F238E27FC236}">
                <a16:creationId xmlns:a16="http://schemas.microsoft.com/office/drawing/2014/main" id="{D6A79DB0-5A1D-77DA-7541-A2BFA919BE16}"/>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78201" y="1536465"/>
            <a:ext cx="1090506" cy="1076190"/>
          </a:xfrm>
          <a:prstGeom prst="rect">
            <a:avLst/>
          </a:prstGeom>
        </xdr:spPr>
      </xdr:pic>
      <xdr:sp macro="" textlink="">
        <xdr:nvSpPr>
          <xdr:cNvPr id="202" name="CuadroTexto 201">
            <a:extLst>
              <a:ext uri="{FF2B5EF4-FFF2-40B4-BE49-F238E27FC236}">
                <a16:creationId xmlns:a16="http://schemas.microsoft.com/office/drawing/2014/main" id="{C12F14B8-BFDA-BAEE-6567-F7C4DA0C6094}"/>
              </a:ext>
            </a:extLst>
          </xdr:cNvPr>
          <xdr:cNvSpPr txBox="1"/>
        </xdr:nvSpPr>
        <xdr:spPr>
          <a:xfrm>
            <a:off x="57150" y="2670809"/>
            <a:ext cx="1350645" cy="384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t>PRL GENERAL</a:t>
            </a:r>
          </a:p>
        </xdr:txBody>
      </xdr:sp>
    </xdr:grpSp>
    <xdr:clientData/>
  </xdr:twoCellAnchor>
  <xdr:twoCellAnchor>
    <xdr:from>
      <xdr:col>67</xdr:col>
      <xdr:colOff>207645</xdr:colOff>
      <xdr:row>25</xdr:row>
      <xdr:rowOff>134385</xdr:rowOff>
    </xdr:from>
    <xdr:to>
      <xdr:col>68</xdr:col>
      <xdr:colOff>782955</xdr:colOff>
      <xdr:row>34</xdr:row>
      <xdr:rowOff>30480</xdr:rowOff>
    </xdr:to>
    <xdr:grpSp>
      <xdr:nvGrpSpPr>
        <xdr:cNvPr id="203" name="Grupo 202">
          <a:extLst>
            <a:ext uri="{FF2B5EF4-FFF2-40B4-BE49-F238E27FC236}">
              <a16:creationId xmlns:a16="http://schemas.microsoft.com/office/drawing/2014/main" id="{9CD4127F-143C-CC6E-FAB7-0FC38A3704B7}"/>
            </a:ext>
          </a:extLst>
        </xdr:cNvPr>
        <xdr:cNvGrpSpPr/>
      </xdr:nvGrpSpPr>
      <xdr:grpSpPr>
        <a:xfrm>
          <a:off x="53179980" y="4674000"/>
          <a:ext cx="1358265" cy="1526775"/>
          <a:chOff x="57150" y="1536465"/>
          <a:chExt cx="1350645" cy="1519155"/>
        </a:xfrm>
      </xdr:grpSpPr>
      <xdr:pic>
        <xdr:nvPicPr>
          <xdr:cNvPr id="204" name="Imagen 203">
            <a:hlinkClick xmlns:r="http://schemas.openxmlformats.org/officeDocument/2006/relationships" r:id="rId3"/>
            <a:extLst>
              <a:ext uri="{FF2B5EF4-FFF2-40B4-BE49-F238E27FC236}">
                <a16:creationId xmlns:a16="http://schemas.microsoft.com/office/drawing/2014/main" id="{3C96331B-5677-BFCC-333B-A4332F0B3508}"/>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78201" y="1536465"/>
            <a:ext cx="1090506" cy="1076190"/>
          </a:xfrm>
          <a:prstGeom prst="rect">
            <a:avLst/>
          </a:prstGeom>
        </xdr:spPr>
      </xdr:pic>
      <xdr:sp macro="" textlink="">
        <xdr:nvSpPr>
          <xdr:cNvPr id="205" name="CuadroTexto 204">
            <a:extLst>
              <a:ext uri="{FF2B5EF4-FFF2-40B4-BE49-F238E27FC236}">
                <a16:creationId xmlns:a16="http://schemas.microsoft.com/office/drawing/2014/main" id="{7826141F-3C5A-CC35-079B-AC593E329968}"/>
              </a:ext>
            </a:extLst>
          </xdr:cNvPr>
          <xdr:cNvSpPr txBox="1"/>
        </xdr:nvSpPr>
        <xdr:spPr>
          <a:xfrm>
            <a:off x="57150" y="2670809"/>
            <a:ext cx="1350645" cy="384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t>PRL GENERAL</a:t>
            </a:r>
          </a:p>
        </xdr:txBody>
      </xdr:sp>
    </xdr:grpSp>
    <xdr:clientData/>
  </xdr:twoCellAnchor>
  <xdr:twoCellAnchor>
    <xdr:from>
      <xdr:col>85</xdr:col>
      <xdr:colOff>169545</xdr:colOff>
      <xdr:row>25</xdr:row>
      <xdr:rowOff>54375</xdr:rowOff>
    </xdr:from>
    <xdr:to>
      <xdr:col>86</xdr:col>
      <xdr:colOff>742950</xdr:colOff>
      <xdr:row>33</xdr:row>
      <xdr:rowOff>121920</xdr:rowOff>
    </xdr:to>
    <xdr:grpSp>
      <xdr:nvGrpSpPr>
        <xdr:cNvPr id="206" name="Grupo 205">
          <a:extLst>
            <a:ext uri="{FF2B5EF4-FFF2-40B4-BE49-F238E27FC236}">
              <a16:creationId xmlns:a16="http://schemas.microsoft.com/office/drawing/2014/main" id="{F8133867-D133-E8AE-1C85-3CD9761B3167}"/>
            </a:ext>
          </a:extLst>
        </xdr:cNvPr>
        <xdr:cNvGrpSpPr/>
      </xdr:nvGrpSpPr>
      <xdr:grpSpPr>
        <a:xfrm>
          <a:off x="67372230" y="4601610"/>
          <a:ext cx="1356360" cy="1513440"/>
          <a:chOff x="57150" y="1536465"/>
          <a:chExt cx="1350645" cy="1519155"/>
        </a:xfrm>
      </xdr:grpSpPr>
      <xdr:pic>
        <xdr:nvPicPr>
          <xdr:cNvPr id="207" name="Imagen 206">
            <a:hlinkClick xmlns:r="http://schemas.openxmlformats.org/officeDocument/2006/relationships" r:id="rId3"/>
            <a:extLst>
              <a:ext uri="{FF2B5EF4-FFF2-40B4-BE49-F238E27FC236}">
                <a16:creationId xmlns:a16="http://schemas.microsoft.com/office/drawing/2014/main" id="{F14109C6-AD91-054E-30C9-8DB6C27A56C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78201" y="1536465"/>
            <a:ext cx="1090506" cy="1076190"/>
          </a:xfrm>
          <a:prstGeom prst="rect">
            <a:avLst/>
          </a:prstGeom>
        </xdr:spPr>
      </xdr:pic>
      <xdr:sp macro="" textlink="">
        <xdr:nvSpPr>
          <xdr:cNvPr id="208" name="CuadroTexto 207">
            <a:extLst>
              <a:ext uri="{FF2B5EF4-FFF2-40B4-BE49-F238E27FC236}">
                <a16:creationId xmlns:a16="http://schemas.microsoft.com/office/drawing/2014/main" id="{3DFC62A5-F675-E6FD-FBA2-1E4A44A87CA6}"/>
              </a:ext>
            </a:extLst>
          </xdr:cNvPr>
          <xdr:cNvSpPr txBox="1"/>
        </xdr:nvSpPr>
        <xdr:spPr>
          <a:xfrm>
            <a:off x="57150" y="2670809"/>
            <a:ext cx="1350645" cy="384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t>PRL GENERAL</a:t>
            </a:r>
          </a:p>
        </xdr:txBody>
      </xdr:sp>
    </xdr:grpSp>
    <xdr:clientData/>
  </xdr:twoCellAnchor>
  <xdr:twoCellAnchor>
    <xdr:from>
      <xdr:col>107</xdr:col>
      <xdr:colOff>382905</xdr:colOff>
      <xdr:row>26</xdr:row>
      <xdr:rowOff>1035</xdr:rowOff>
    </xdr:from>
    <xdr:to>
      <xdr:col>109</xdr:col>
      <xdr:colOff>171450</xdr:colOff>
      <xdr:row>34</xdr:row>
      <xdr:rowOff>78105</xdr:rowOff>
    </xdr:to>
    <xdr:grpSp>
      <xdr:nvGrpSpPr>
        <xdr:cNvPr id="209" name="Grupo 208">
          <a:extLst>
            <a:ext uri="{FF2B5EF4-FFF2-40B4-BE49-F238E27FC236}">
              <a16:creationId xmlns:a16="http://schemas.microsoft.com/office/drawing/2014/main" id="{1FE729AF-3BAB-84CC-7487-FC58A99ADD21}"/>
            </a:ext>
          </a:extLst>
        </xdr:cNvPr>
        <xdr:cNvGrpSpPr/>
      </xdr:nvGrpSpPr>
      <xdr:grpSpPr>
        <a:xfrm>
          <a:off x="84974430" y="4725435"/>
          <a:ext cx="1365885" cy="1524870"/>
          <a:chOff x="57150" y="1536465"/>
          <a:chExt cx="1350645" cy="1519155"/>
        </a:xfrm>
      </xdr:grpSpPr>
      <xdr:pic>
        <xdr:nvPicPr>
          <xdr:cNvPr id="210" name="Imagen 209">
            <a:hlinkClick xmlns:r="http://schemas.openxmlformats.org/officeDocument/2006/relationships" r:id="rId3"/>
            <a:extLst>
              <a:ext uri="{FF2B5EF4-FFF2-40B4-BE49-F238E27FC236}">
                <a16:creationId xmlns:a16="http://schemas.microsoft.com/office/drawing/2014/main" id="{2EE228A4-4EB8-EDD6-91F4-9E55B27C8F72}"/>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78201" y="1536465"/>
            <a:ext cx="1090506" cy="1076190"/>
          </a:xfrm>
          <a:prstGeom prst="rect">
            <a:avLst/>
          </a:prstGeom>
        </xdr:spPr>
      </xdr:pic>
      <xdr:sp macro="" textlink="">
        <xdr:nvSpPr>
          <xdr:cNvPr id="211" name="CuadroTexto 210">
            <a:extLst>
              <a:ext uri="{FF2B5EF4-FFF2-40B4-BE49-F238E27FC236}">
                <a16:creationId xmlns:a16="http://schemas.microsoft.com/office/drawing/2014/main" id="{4BF92DC4-C223-21B2-C6FA-48DE4CBEFFA0}"/>
              </a:ext>
            </a:extLst>
          </xdr:cNvPr>
          <xdr:cNvSpPr txBox="1"/>
        </xdr:nvSpPr>
        <xdr:spPr>
          <a:xfrm>
            <a:off x="57150" y="2670809"/>
            <a:ext cx="1350645" cy="384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t>PRL GENERAL</a:t>
            </a:r>
          </a:p>
        </xdr:txBody>
      </xdr:sp>
    </xdr:grpSp>
    <xdr:clientData/>
  </xdr:twoCellAnchor>
  <xdr:twoCellAnchor>
    <xdr:from>
      <xdr:col>129</xdr:col>
      <xdr:colOff>40005</xdr:colOff>
      <xdr:row>20</xdr:row>
      <xdr:rowOff>79140</xdr:rowOff>
    </xdr:from>
    <xdr:to>
      <xdr:col>130</xdr:col>
      <xdr:colOff>600075</xdr:colOff>
      <xdr:row>28</xdr:row>
      <xdr:rowOff>142875</xdr:rowOff>
    </xdr:to>
    <xdr:grpSp>
      <xdr:nvGrpSpPr>
        <xdr:cNvPr id="212" name="Grupo 211">
          <a:extLst>
            <a:ext uri="{FF2B5EF4-FFF2-40B4-BE49-F238E27FC236}">
              <a16:creationId xmlns:a16="http://schemas.microsoft.com/office/drawing/2014/main" id="{D569C1E4-B4A1-E1F7-4DB1-03008DAE6AFE}"/>
            </a:ext>
          </a:extLst>
        </xdr:cNvPr>
        <xdr:cNvGrpSpPr/>
      </xdr:nvGrpSpPr>
      <xdr:grpSpPr>
        <a:xfrm>
          <a:off x="102024180" y="3717690"/>
          <a:ext cx="1348740" cy="1509630"/>
          <a:chOff x="57150" y="1536465"/>
          <a:chExt cx="1350645" cy="1519155"/>
        </a:xfrm>
      </xdr:grpSpPr>
      <xdr:pic>
        <xdr:nvPicPr>
          <xdr:cNvPr id="213" name="Imagen 212">
            <a:hlinkClick xmlns:r="http://schemas.openxmlformats.org/officeDocument/2006/relationships" r:id="rId3"/>
            <a:extLst>
              <a:ext uri="{FF2B5EF4-FFF2-40B4-BE49-F238E27FC236}">
                <a16:creationId xmlns:a16="http://schemas.microsoft.com/office/drawing/2014/main" id="{0A0DC574-7E9B-0CB6-2B0C-A544F2FD6917}"/>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178201" y="1536465"/>
            <a:ext cx="1090506" cy="1076190"/>
          </a:xfrm>
          <a:prstGeom prst="rect">
            <a:avLst/>
          </a:prstGeom>
        </xdr:spPr>
      </xdr:pic>
      <xdr:sp macro="" textlink="">
        <xdr:nvSpPr>
          <xdr:cNvPr id="214" name="CuadroTexto 213">
            <a:extLst>
              <a:ext uri="{FF2B5EF4-FFF2-40B4-BE49-F238E27FC236}">
                <a16:creationId xmlns:a16="http://schemas.microsoft.com/office/drawing/2014/main" id="{A2BC591A-2F6C-5856-7675-A9D7283277C7}"/>
              </a:ext>
            </a:extLst>
          </xdr:cNvPr>
          <xdr:cNvSpPr txBox="1"/>
        </xdr:nvSpPr>
        <xdr:spPr>
          <a:xfrm>
            <a:off x="57150" y="2670809"/>
            <a:ext cx="1350645" cy="384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t>PRL GENERAL</a:t>
            </a:r>
          </a:p>
        </xdr:txBody>
      </xdr:sp>
    </xdr:grpSp>
    <xdr:clientData/>
  </xdr:twoCellAnchor>
  <xdr:twoCellAnchor>
    <xdr:from>
      <xdr:col>151</xdr:col>
      <xdr:colOff>150495</xdr:colOff>
      <xdr:row>28</xdr:row>
      <xdr:rowOff>82950</xdr:rowOff>
    </xdr:from>
    <xdr:to>
      <xdr:col>152</xdr:col>
      <xdr:colOff>714375</xdr:colOff>
      <xdr:row>36</xdr:row>
      <xdr:rowOff>158115</xdr:rowOff>
    </xdr:to>
    <xdr:grpSp>
      <xdr:nvGrpSpPr>
        <xdr:cNvPr id="215" name="Grupo 214">
          <a:extLst>
            <a:ext uri="{FF2B5EF4-FFF2-40B4-BE49-F238E27FC236}">
              <a16:creationId xmlns:a16="http://schemas.microsoft.com/office/drawing/2014/main" id="{BD8A3FB2-81DF-087D-DE0F-BD7591542A47}"/>
            </a:ext>
          </a:extLst>
        </xdr:cNvPr>
        <xdr:cNvGrpSpPr/>
      </xdr:nvGrpSpPr>
      <xdr:grpSpPr>
        <a:xfrm>
          <a:off x="119527320" y="5171205"/>
          <a:ext cx="1352550" cy="1522965"/>
          <a:chOff x="57150" y="1536465"/>
          <a:chExt cx="1350645" cy="1519155"/>
        </a:xfrm>
      </xdr:grpSpPr>
      <xdr:pic>
        <xdr:nvPicPr>
          <xdr:cNvPr id="216" name="Imagen 215">
            <a:hlinkClick xmlns:r="http://schemas.openxmlformats.org/officeDocument/2006/relationships" r:id="rId3"/>
            <a:extLst>
              <a:ext uri="{FF2B5EF4-FFF2-40B4-BE49-F238E27FC236}">
                <a16:creationId xmlns:a16="http://schemas.microsoft.com/office/drawing/2014/main" id="{A3B90EF9-1EDA-F708-F3F0-22F0FB662C57}"/>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78201" y="1536465"/>
            <a:ext cx="1090506" cy="1076190"/>
          </a:xfrm>
          <a:prstGeom prst="rect">
            <a:avLst/>
          </a:prstGeom>
        </xdr:spPr>
      </xdr:pic>
      <xdr:sp macro="" textlink="">
        <xdr:nvSpPr>
          <xdr:cNvPr id="217" name="CuadroTexto 216">
            <a:extLst>
              <a:ext uri="{FF2B5EF4-FFF2-40B4-BE49-F238E27FC236}">
                <a16:creationId xmlns:a16="http://schemas.microsoft.com/office/drawing/2014/main" id="{430CDADF-1045-1B31-28FB-34EE3798EB83}"/>
              </a:ext>
            </a:extLst>
          </xdr:cNvPr>
          <xdr:cNvSpPr txBox="1"/>
        </xdr:nvSpPr>
        <xdr:spPr>
          <a:xfrm>
            <a:off x="57150" y="2670809"/>
            <a:ext cx="1350645" cy="384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t>PRL GENERAL</a:t>
            </a:r>
          </a:p>
        </xdr:txBody>
      </xdr:sp>
    </xdr:grpSp>
    <xdr:clientData/>
  </xdr:twoCellAnchor>
  <xdr:twoCellAnchor>
    <xdr:from>
      <xdr:col>172</xdr:col>
      <xdr:colOff>160020</xdr:colOff>
      <xdr:row>27</xdr:row>
      <xdr:rowOff>54375</xdr:rowOff>
    </xdr:from>
    <xdr:to>
      <xdr:col>173</xdr:col>
      <xdr:colOff>721995</xdr:colOff>
      <xdr:row>35</xdr:row>
      <xdr:rowOff>125730</xdr:rowOff>
    </xdr:to>
    <xdr:grpSp>
      <xdr:nvGrpSpPr>
        <xdr:cNvPr id="218" name="Grupo 217">
          <a:extLst>
            <a:ext uri="{FF2B5EF4-FFF2-40B4-BE49-F238E27FC236}">
              <a16:creationId xmlns:a16="http://schemas.microsoft.com/office/drawing/2014/main" id="{3FAA01ED-5505-9C39-2E5F-C466772EC0A3}"/>
            </a:ext>
          </a:extLst>
        </xdr:cNvPr>
        <xdr:cNvGrpSpPr/>
      </xdr:nvGrpSpPr>
      <xdr:grpSpPr>
        <a:xfrm>
          <a:off x="136140825" y="4963560"/>
          <a:ext cx="1350645" cy="1519155"/>
          <a:chOff x="57150" y="1536465"/>
          <a:chExt cx="1350645" cy="1519155"/>
        </a:xfrm>
      </xdr:grpSpPr>
      <xdr:pic>
        <xdr:nvPicPr>
          <xdr:cNvPr id="219" name="Imagen 218">
            <a:hlinkClick xmlns:r="http://schemas.openxmlformats.org/officeDocument/2006/relationships" r:id="rId3"/>
            <a:extLst>
              <a:ext uri="{FF2B5EF4-FFF2-40B4-BE49-F238E27FC236}">
                <a16:creationId xmlns:a16="http://schemas.microsoft.com/office/drawing/2014/main" id="{B8F3B481-AADA-CBE1-DA59-A3684BB77FCA}"/>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78201" y="1536465"/>
            <a:ext cx="1090506" cy="1076190"/>
          </a:xfrm>
          <a:prstGeom prst="rect">
            <a:avLst/>
          </a:prstGeom>
        </xdr:spPr>
      </xdr:pic>
      <xdr:sp macro="" textlink="">
        <xdr:nvSpPr>
          <xdr:cNvPr id="220" name="CuadroTexto 219">
            <a:extLst>
              <a:ext uri="{FF2B5EF4-FFF2-40B4-BE49-F238E27FC236}">
                <a16:creationId xmlns:a16="http://schemas.microsoft.com/office/drawing/2014/main" id="{656A119A-0481-0266-9E6B-5F86F9E65887}"/>
              </a:ext>
            </a:extLst>
          </xdr:cNvPr>
          <xdr:cNvSpPr txBox="1"/>
        </xdr:nvSpPr>
        <xdr:spPr>
          <a:xfrm>
            <a:off x="57150" y="2670809"/>
            <a:ext cx="1350645" cy="384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t>PRL GENERAL</a:t>
            </a:r>
          </a:p>
        </xdr:txBody>
      </xdr:sp>
    </xdr:grpSp>
    <xdr:clientData/>
  </xdr:twoCellAnchor>
  <xdr:twoCellAnchor>
    <xdr:from>
      <xdr:col>191</xdr:col>
      <xdr:colOff>200025</xdr:colOff>
      <xdr:row>38</xdr:row>
      <xdr:rowOff>82950</xdr:rowOff>
    </xdr:from>
    <xdr:to>
      <xdr:col>192</xdr:col>
      <xdr:colOff>769620</xdr:colOff>
      <xdr:row>46</xdr:row>
      <xdr:rowOff>158115</xdr:rowOff>
    </xdr:to>
    <xdr:grpSp>
      <xdr:nvGrpSpPr>
        <xdr:cNvPr id="221" name="Grupo 220">
          <a:extLst>
            <a:ext uri="{FF2B5EF4-FFF2-40B4-BE49-F238E27FC236}">
              <a16:creationId xmlns:a16="http://schemas.microsoft.com/office/drawing/2014/main" id="{07D85B1C-3643-670C-6C84-D7E15495FD78}"/>
            </a:ext>
          </a:extLst>
        </xdr:cNvPr>
        <xdr:cNvGrpSpPr/>
      </xdr:nvGrpSpPr>
      <xdr:grpSpPr>
        <a:xfrm>
          <a:off x="151201755" y="6980955"/>
          <a:ext cx="1360170" cy="1522965"/>
          <a:chOff x="57150" y="1536465"/>
          <a:chExt cx="1350645" cy="1519155"/>
        </a:xfrm>
      </xdr:grpSpPr>
      <xdr:pic>
        <xdr:nvPicPr>
          <xdr:cNvPr id="222" name="Imagen 221">
            <a:hlinkClick xmlns:r="http://schemas.openxmlformats.org/officeDocument/2006/relationships" r:id="rId3"/>
            <a:extLst>
              <a:ext uri="{FF2B5EF4-FFF2-40B4-BE49-F238E27FC236}">
                <a16:creationId xmlns:a16="http://schemas.microsoft.com/office/drawing/2014/main" id="{C6437164-CC66-2C71-2CF3-8CCFAA1EDEA2}"/>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78201" y="1536465"/>
            <a:ext cx="1090506" cy="1076190"/>
          </a:xfrm>
          <a:prstGeom prst="rect">
            <a:avLst/>
          </a:prstGeom>
        </xdr:spPr>
      </xdr:pic>
      <xdr:sp macro="" textlink="">
        <xdr:nvSpPr>
          <xdr:cNvPr id="223" name="CuadroTexto 222">
            <a:extLst>
              <a:ext uri="{FF2B5EF4-FFF2-40B4-BE49-F238E27FC236}">
                <a16:creationId xmlns:a16="http://schemas.microsoft.com/office/drawing/2014/main" id="{321DF1ED-A345-65E3-DB17-52C389CF70B2}"/>
              </a:ext>
            </a:extLst>
          </xdr:cNvPr>
          <xdr:cNvSpPr txBox="1"/>
        </xdr:nvSpPr>
        <xdr:spPr>
          <a:xfrm>
            <a:off x="57150" y="2670809"/>
            <a:ext cx="1350645" cy="384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t>PRL GENERAL</a:t>
            </a:r>
          </a:p>
        </xdr:txBody>
      </xdr:sp>
    </xdr:grpSp>
    <xdr:clientData/>
  </xdr:twoCellAnchor>
  <xdr:twoCellAnchor>
    <xdr:from>
      <xdr:col>32</xdr:col>
      <xdr:colOff>215265</xdr:colOff>
      <xdr:row>23</xdr:row>
      <xdr:rowOff>67710</xdr:rowOff>
    </xdr:from>
    <xdr:to>
      <xdr:col>33</xdr:col>
      <xdr:colOff>779145</xdr:colOff>
      <xdr:row>31</xdr:row>
      <xdr:rowOff>135255</xdr:rowOff>
    </xdr:to>
    <xdr:grpSp>
      <xdr:nvGrpSpPr>
        <xdr:cNvPr id="230" name="Grupo 229">
          <a:extLst>
            <a:ext uri="{FF2B5EF4-FFF2-40B4-BE49-F238E27FC236}">
              <a16:creationId xmlns:a16="http://schemas.microsoft.com/office/drawing/2014/main" id="{4A6943E9-2628-0B92-B9C2-58F18382D93E}"/>
            </a:ext>
          </a:extLst>
        </xdr:cNvPr>
        <xdr:cNvGrpSpPr/>
      </xdr:nvGrpSpPr>
      <xdr:grpSpPr>
        <a:xfrm>
          <a:off x="25509855" y="4247280"/>
          <a:ext cx="1362075" cy="1513440"/>
          <a:chOff x="57150" y="1536465"/>
          <a:chExt cx="1350645" cy="1519155"/>
        </a:xfrm>
      </xdr:grpSpPr>
      <xdr:pic>
        <xdr:nvPicPr>
          <xdr:cNvPr id="231" name="Imagen 230">
            <a:hlinkClick xmlns:r="http://schemas.openxmlformats.org/officeDocument/2006/relationships" r:id="rId3"/>
            <a:extLst>
              <a:ext uri="{FF2B5EF4-FFF2-40B4-BE49-F238E27FC236}">
                <a16:creationId xmlns:a16="http://schemas.microsoft.com/office/drawing/2014/main" id="{6C7D0A9D-7DDC-1963-5E12-23529E507E7E}"/>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78201" y="1536465"/>
            <a:ext cx="1090506" cy="1076190"/>
          </a:xfrm>
          <a:prstGeom prst="rect">
            <a:avLst/>
          </a:prstGeom>
        </xdr:spPr>
      </xdr:pic>
      <xdr:sp macro="" textlink="">
        <xdr:nvSpPr>
          <xdr:cNvPr id="232" name="CuadroTexto 231">
            <a:extLst>
              <a:ext uri="{FF2B5EF4-FFF2-40B4-BE49-F238E27FC236}">
                <a16:creationId xmlns:a16="http://schemas.microsoft.com/office/drawing/2014/main" id="{EDC5EB2C-9514-FF64-7EFC-D99A21988802}"/>
              </a:ext>
            </a:extLst>
          </xdr:cNvPr>
          <xdr:cNvSpPr txBox="1"/>
        </xdr:nvSpPr>
        <xdr:spPr>
          <a:xfrm>
            <a:off x="57150" y="2670809"/>
            <a:ext cx="1350645" cy="384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t>PRL GENERAL</a:t>
            </a:r>
          </a:p>
        </xdr:txBody>
      </xdr:sp>
    </xdr:grpSp>
    <xdr:clientData/>
  </xdr:twoCellAnchor>
  <xdr:twoCellAnchor>
    <xdr:from>
      <xdr:col>53</xdr:col>
      <xdr:colOff>116205</xdr:colOff>
      <xdr:row>28</xdr:row>
      <xdr:rowOff>44850</xdr:rowOff>
    </xdr:from>
    <xdr:to>
      <xdr:col>54</xdr:col>
      <xdr:colOff>678180</xdr:colOff>
      <xdr:row>36</xdr:row>
      <xdr:rowOff>116205</xdr:rowOff>
    </xdr:to>
    <xdr:grpSp>
      <xdr:nvGrpSpPr>
        <xdr:cNvPr id="233" name="Grupo 232">
          <a:extLst>
            <a:ext uri="{FF2B5EF4-FFF2-40B4-BE49-F238E27FC236}">
              <a16:creationId xmlns:a16="http://schemas.microsoft.com/office/drawing/2014/main" id="{7CDDD603-3FB0-90B1-6FFA-ECF200493087}"/>
            </a:ext>
          </a:extLst>
        </xdr:cNvPr>
        <xdr:cNvGrpSpPr/>
      </xdr:nvGrpSpPr>
      <xdr:grpSpPr>
        <a:xfrm>
          <a:off x="42016680" y="5133105"/>
          <a:ext cx="1350645" cy="1517250"/>
          <a:chOff x="57150" y="1536465"/>
          <a:chExt cx="1350645" cy="1519155"/>
        </a:xfrm>
      </xdr:grpSpPr>
      <xdr:pic>
        <xdr:nvPicPr>
          <xdr:cNvPr id="234" name="Imagen 233">
            <a:hlinkClick xmlns:r="http://schemas.openxmlformats.org/officeDocument/2006/relationships" r:id="rId3"/>
            <a:extLst>
              <a:ext uri="{FF2B5EF4-FFF2-40B4-BE49-F238E27FC236}">
                <a16:creationId xmlns:a16="http://schemas.microsoft.com/office/drawing/2014/main" id="{BBC4D0F5-2A7B-4324-65AF-6BAB945A445E}"/>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78201" y="1536465"/>
            <a:ext cx="1090506" cy="1076190"/>
          </a:xfrm>
          <a:prstGeom prst="rect">
            <a:avLst/>
          </a:prstGeom>
        </xdr:spPr>
      </xdr:pic>
      <xdr:sp macro="" textlink="">
        <xdr:nvSpPr>
          <xdr:cNvPr id="235" name="CuadroTexto 234">
            <a:extLst>
              <a:ext uri="{FF2B5EF4-FFF2-40B4-BE49-F238E27FC236}">
                <a16:creationId xmlns:a16="http://schemas.microsoft.com/office/drawing/2014/main" id="{52012C58-BC58-B26B-F776-6830115EC8CA}"/>
              </a:ext>
            </a:extLst>
          </xdr:cNvPr>
          <xdr:cNvSpPr txBox="1"/>
        </xdr:nvSpPr>
        <xdr:spPr>
          <a:xfrm>
            <a:off x="57150" y="2670809"/>
            <a:ext cx="1350645" cy="384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t>PRL GENERAL</a:t>
            </a:r>
          </a:p>
        </xdr:txBody>
      </xdr:sp>
    </xdr:grpSp>
    <xdr:clientData/>
  </xdr:twoCellAnchor>
  <xdr:twoCellAnchor>
    <xdr:from>
      <xdr:col>73</xdr:col>
      <xdr:colOff>20955</xdr:colOff>
      <xdr:row>31</xdr:row>
      <xdr:rowOff>6750</xdr:rowOff>
    </xdr:from>
    <xdr:to>
      <xdr:col>74</xdr:col>
      <xdr:colOff>588645</xdr:colOff>
      <xdr:row>39</xdr:row>
      <xdr:rowOff>85725</xdr:rowOff>
    </xdr:to>
    <xdr:grpSp>
      <xdr:nvGrpSpPr>
        <xdr:cNvPr id="236" name="Grupo 235">
          <a:extLst>
            <a:ext uri="{FF2B5EF4-FFF2-40B4-BE49-F238E27FC236}">
              <a16:creationId xmlns:a16="http://schemas.microsoft.com/office/drawing/2014/main" id="{BF1A6427-F657-5C5B-D296-B0FDAA716B27}"/>
            </a:ext>
          </a:extLst>
        </xdr:cNvPr>
        <xdr:cNvGrpSpPr/>
      </xdr:nvGrpSpPr>
      <xdr:grpSpPr>
        <a:xfrm>
          <a:off x="57729120" y="5637930"/>
          <a:ext cx="1365885" cy="1526775"/>
          <a:chOff x="57150" y="1536465"/>
          <a:chExt cx="1350645" cy="1519155"/>
        </a:xfrm>
      </xdr:grpSpPr>
      <xdr:pic>
        <xdr:nvPicPr>
          <xdr:cNvPr id="237" name="Imagen 236">
            <a:hlinkClick xmlns:r="http://schemas.openxmlformats.org/officeDocument/2006/relationships" r:id="rId3"/>
            <a:extLst>
              <a:ext uri="{FF2B5EF4-FFF2-40B4-BE49-F238E27FC236}">
                <a16:creationId xmlns:a16="http://schemas.microsoft.com/office/drawing/2014/main" id="{16BB0CCB-597C-100B-4B32-CDD5574989D8}"/>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78201" y="1536465"/>
            <a:ext cx="1090506" cy="1076190"/>
          </a:xfrm>
          <a:prstGeom prst="rect">
            <a:avLst/>
          </a:prstGeom>
        </xdr:spPr>
      </xdr:pic>
      <xdr:sp macro="" textlink="">
        <xdr:nvSpPr>
          <xdr:cNvPr id="238" name="CuadroTexto 237">
            <a:extLst>
              <a:ext uri="{FF2B5EF4-FFF2-40B4-BE49-F238E27FC236}">
                <a16:creationId xmlns:a16="http://schemas.microsoft.com/office/drawing/2014/main" id="{BA3B7A06-D731-67BF-2396-54B8FA5029AC}"/>
              </a:ext>
            </a:extLst>
          </xdr:cNvPr>
          <xdr:cNvSpPr txBox="1"/>
        </xdr:nvSpPr>
        <xdr:spPr>
          <a:xfrm>
            <a:off x="57150" y="2670809"/>
            <a:ext cx="1350645" cy="384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t>PRL GENERAL</a:t>
            </a:r>
          </a:p>
        </xdr:txBody>
      </xdr:sp>
    </xdr:grpSp>
    <xdr:clientData/>
  </xdr:twoCellAnchor>
  <xdr:twoCellAnchor>
    <xdr:from>
      <xdr:col>90</xdr:col>
      <xdr:colOff>773430</xdr:colOff>
      <xdr:row>30</xdr:row>
      <xdr:rowOff>115335</xdr:rowOff>
    </xdr:from>
    <xdr:to>
      <xdr:col>92</xdr:col>
      <xdr:colOff>548640</xdr:colOff>
      <xdr:row>39</xdr:row>
      <xdr:rowOff>0</xdr:rowOff>
    </xdr:to>
    <xdr:grpSp>
      <xdr:nvGrpSpPr>
        <xdr:cNvPr id="239" name="Grupo 238">
          <a:extLst>
            <a:ext uri="{FF2B5EF4-FFF2-40B4-BE49-F238E27FC236}">
              <a16:creationId xmlns:a16="http://schemas.microsoft.com/office/drawing/2014/main" id="{F6DE8710-CB89-0AA1-9196-6BC33303E7BF}"/>
            </a:ext>
          </a:extLst>
        </xdr:cNvPr>
        <xdr:cNvGrpSpPr/>
      </xdr:nvGrpSpPr>
      <xdr:grpSpPr>
        <a:xfrm>
          <a:off x="71928990" y="5563635"/>
          <a:ext cx="1356360" cy="1513440"/>
          <a:chOff x="57150" y="1536465"/>
          <a:chExt cx="1350645" cy="1519155"/>
        </a:xfrm>
      </xdr:grpSpPr>
      <xdr:pic>
        <xdr:nvPicPr>
          <xdr:cNvPr id="240" name="Imagen 239">
            <a:hlinkClick xmlns:r="http://schemas.openxmlformats.org/officeDocument/2006/relationships" r:id="rId3"/>
            <a:extLst>
              <a:ext uri="{FF2B5EF4-FFF2-40B4-BE49-F238E27FC236}">
                <a16:creationId xmlns:a16="http://schemas.microsoft.com/office/drawing/2014/main" id="{ADE03F26-9F16-089B-08A7-5BFEEA758E18}"/>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78201" y="1536465"/>
            <a:ext cx="1090506" cy="1076190"/>
          </a:xfrm>
          <a:prstGeom prst="rect">
            <a:avLst/>
          </a:prstGeom>
        </xdr:spPr>
      </xdr:pic>
      <xdr:sp macro="" textlink="">
        <xdr:nvSpPr>
          <xdr:cNvPr id="241" name="CuadroTexto 240">
            <a:extLst>
              <a:ext uri="{FF2B5EF4-FFF2-40B4-BE49-F238E27FC236}">
                <a16:creationId xmlns:a16="http://schemas.microsoft.com/office/drawing/2014/main" id="{7AE427E4-BF85-2E75-8E65-7E52E9423F22}"/>
              </a:ext>
            </a:extLst>
          </xdr:cNvPr>
          <xdr:cNvSpPr txBox="1"/>
        </xdr:nvSpPr>
        <xdr:spPr>
          <a:xfrm>
            <a:off x="57150" y="2670809"/>
            <a:ext cx="1350645" cy="384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t>PRL GENERAL</a:t>
            </a:r>
          </a:p>
        </xdr:txBody>
      </xdr:sp>
    </xdr:grpSp>
    <xdr:clientData/>
  </xdr:twoCellAnchor>
  <xdr:twoCellAnchor>
    <xdr:from>
      <xdr:col>113</xdr:col>
      <xdr:colOff>192405</xdr:colOff>
      <xdr:row>31</xdr:row>
      <xdr:rowOff>58185</xdr:rowOff>
    </xdr:from>
    <xdr:to>
      <xdr:col>114</xdr:col>
      <xdr:colOff>767715</xdr:colOff>
      <xdr:row>39</xdr:row>
      <xdr:rowOff>135255</xdr:rowOff>
    </xdr:to>
    <xdr:grpSp>
      <xdr:nvGrpSpPr>
        <xdr:cNvPr id="242" name="Grupo 241">
          <a:extLst>
            <a:ext uri="{FF2B5EF4-FFF2-40B4-BE49-F238E27FC236}">
              <a16:creationId xmlns:a16="http://schemas.microsoft.com/office/drawing/2014/main" id="{8C3B0750-933E-A30E-E43D-DF03B3E3E76C}"/>
            </a:ext>
          </a:extLst>
        </xdr:cNvPr>
        <xdr:cNvGrpSpPr/>
      </xdr:nvGrpSpPr>
      <xdr:grpSpPr>
        <a:xfrm>
          <a:off x="89527380" y="5683650"/>
          <a:ext cx="1367790" cy="1524870"/>
          <a:chOff x="57150" y="1536465"/>
          <a:chExt cx="1350645" cy="1519155"/>
        </a:xfrm>
      </xdr:grpSpPr>
      <xdr:pic>
        <xdr:nvPicPr>
          <xdr:cNvPr id="243" name="Imagen 242">
            <a:hlinkClick xmlns:r="http://schemas.openxmlformats.org/officeDocument/2006/relationships" r:id="rId3"/>
            <a:extLst>
              <a:ext uri="{FF2B5EF4-FFF2-40B4-BE49-F238E27FC236}">
                <a16:creationId xmlns:a16="http://schemas.microsoft.com/office/drawing/2014/main" id="{7519352D-0FC1-DE1B-6E17-D7E548C3CCCC}"/>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78201" y="1536465"/>
            <a:ext cx="1090506" cy="1076190"/>
          </a:xfrm>
          <a:prstGeom prst="rect">
            <a:avLst/>
          </a:prstGeom>
        </xdr:spPr>
      </xdr:pic>
      <xdr:sp macro="" textlink="">
        <xdr:nvSpPr>
          <xdr:cNvPr id="244" name="CuadroTexto 243">
            <a:extLst>
              <a:ext uri="{FF2B5EF4-FFF2-40B4-BE49-F238E27FC236}">
                <a16:creationId xmlns:a16="http://schemas.microsoft.com/office/drawing/2014/main" id="{51014BDC-9383-5AD3-747A-2FE14CB902C7}"/>
              </a:ext>
            </a:extLst>
          </xdr:cNvPr>
          <xdr:cNvSpPr txBox="1"/>
        </xdr:nvSpPr>
        <xdr:spPr>
          <a:xfrm>
            <a:off x="57150" y="2670809"/>
            <a:ext cx="1350645" cy="384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t>PRL GENERAL</a:t>
            </a:r>
          </a:p>
        </xdr:txBody>
      </xdr:sp>
    </xdr:grpSp>
    <xdr:clientData/>
  </xdr:twoCellAnchor>
  <xdr:twoCellAnchor>
    <xdr:from>
      <xdr:col>134</xdr:col>
      <xdr:colOff>640080</xdr:colOff>
      <xdr:row>25</xdr:row>
      <xdr:rowOff>136290</xdr:rowOff>
    </xdr:from>
    <xdr:to>
      <xdr:col>136</xdr:col>
      <xdr:colOff>407670</xdr:colOff>
      <xdr:row>34</xdr:row>
      <xdr:rowOff>17145</xdr:rowOff>
    </xdr:to>
    <xdr:grpSp>
      <xdr:nvGrpSpPr>
        <xdr:cNvPr id="245" name="Grupo 244">
          <a:extLst>
            <a:ext uri="{FF2B5EF4-FFF2-40B4-BE49-F238E27FC236}">
              <a16:creationId xmlns:a16="http://schemas.microsoft.com/office/drawing/2014/main" id="{8E09B822-06E6-D4B9-D504-95D10E2C3835}"/>
            </a:ext>
          </a:extLst>
        </xdr:cNvPr>
        <xdr:cNvGrpSpPr/>
      </xdr:nvGrpSpPr>
      <xdr:grpSpPr>
        <a:xfrm>
          <a:off x="106575225" y="4675905"/>
          <a:ext cx="1348740" cy="1517250"/>
          <a:chOff x="57150" y="1536465"/>
          <a:chExt cx="1350645" cy="1519155"/>
        </a:xfrm>
      </xdr:grpSpPr>
      <xdr:pic>
        <xdr:nvPicPr>
          <xdr:cNvPr id="246" name="Imagen 245">
            <a:hlinkClick xmlns:r="http://schemas.openxmlformats.org/officeDocument/2006/relationships" r:id="rId3"/>
            <a:extLst>
              <a:ext uri="{FF2B5EF4-FFF2-40B4-BE49-F238E27FC236}">
                <a16:creationId xmlns:a16="http://schemas.microsoft.com/office/drawing/2014/main" id="{A91B8C4C-B7C6-53B2-CFF9-B7F1ED6E193D}"/>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78201" y="1536465"/>
            <a:ext cx="1090506" cy="1076190"/>
          </a:xfrm>
          <a:prstGeom prst="rect">
            <a:avLst/>
          </a:prstGeom>
        </xdr:spPr>
      </xdr:pic>
      <xdr:sp macro="" textlink="">
        <xdr:nvSpPr>
          <xdr:cNvPr id="247" name="CuadroTexto 246">
            <a:extLst>
              <a:ext uri="{FF2B5EF4-FFF2-40B4-BE49-F238E27FC236}">
                <a16:creationId xmlns:a16="http://schemas.microsoft.com/office/drawing/2014/main" id="{B5A14591-1BE8-A51F-077E-50522D60F2F9}"/>
              </a:ext>
            </a:extLst>
          </xdr:cNvPr>
          <xdr:cNvSpPr txBox="1"/>
        </xdr:nvSpPr>
        <xdr:spPr>
          <a:xfrm>
            <a:off x="57150" y="2670809"/>
            <a:ext cx="1350645" cy="384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t>PRL GENERAL</a:t>
            </a:r>
          </a:p>
        </xdr:txBody>
      </xdr:sp>
    </xdr:grpSp>
    <xdr:clientData/>
  </xdr:twoCellAnchor>
  <xdr:twoCellAnchor>
    <xdr:from>
      <xdr:col>156</xdr:col>
      <xdr:colOff>750570</xdr:colOff>
      <xdr:row>33</xdr:row>
      <xdr:rowOff>142005</xdr:rowOff>
    </xdr:from>
    <xdr:to>
      <xdr:col>158</xdr:col>
      <xdr:colOff>521970</xdr:colOff>
      <xdr:row>42</xdr:row>
      <xdr:rowOff>36195</xdr:rowOff>
    </xdr:to>
    <xdr:grpSp>
      <xdr:nvGrpSpPr>
        <xdr:cNvPr id="248" name="Grupo 247">
          <a:extLst>
            <a:ext uri="{FF2B5EF4-FFF2-40B4-BE49-F238E27FC236}">
              <a16:creationId xmlns:a16="http://schemas.microsoft.com/office/drawing/2014/main" id="{A866FF6D-C0B1-27E9-BBC1-6FE71D251CBA}"/>
            </a:ext>
          </a:extLst>
        </xdr:cNvPr>
        <xdr:cNvGrpSpPr/>
      </xdr:nvGrpSpPr>
      <xdr:grpSpPr>
        <a:xfrm>
          <a:off x="124078365" y="6131325"/>
          <a:ext cx="1352550" cy="1524870"/>
          <a:chOff x="57150" y="1536465"/>
          <a:chExt cx="1350645" cy="1519155"/>
        </a:xfrm>
      </xdr:grpSpPr>
      <xdr:pic>
        <xdr:nvPicPr>
          <xdr:cNvPr id="249" name="Imagen 248">
            <a:hlinkClick xmlns:r="http://schemas.openxmlformats.org/officeDocument/2006/relationships" r:id="rId3"/>
            <a:extLst>
              <a:ext uri="{FF2B5EF4-FFF2-40B4-BE49-F238E27FC236}">
                <a16:creationId xmlns:a16="http://schemas.microsoft.com/office/drawing/2014/main" id="{1B6C1276-D60D-6E87-664E-6B7E3C5C3988}"/>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78201" y="1536465"/>
            <a:ext cx="1090506" cy="1076190"/>
          </a:xfrm>
          <a:prstGeom prst="rect">
            <a:avLst/>
          </a:prstGeom>
        </xdr:spPr>
      </xdr:pic>
      <xdr:sp macro="" textlink="">
        <xdr:nvSpPr>
          <xdr:cNvPr id="250" name="CuadroTexto 249">
            <a:extLst>
              <a:ext uri="{FF2B5EF4-FFF2-40B4-BE49-F238E27FC236}">
                <a16:creationId xmlns:a16="http://schemas.microsoft.com/office/drawing/2014/main" id="{093865A0-4FCA-D6AD-BF5D-9F9BCC792B59}"/>
              </a:ext>
            </a:extLst>
          </xdr:cNvPr>
          <xdr:cNvSpPr txBox="1"/>
        </xdr:nvSpPr>
        <xdr:spPr>
          <a:xfrm>
            <a:off x="57150" y="2670809"/>
            <a:ext cx="1350645" cy="384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t>PRL GENERAL</a:t>
            </a:r>
          </a:p>
        </xdr:txBody>
      </xdr:sp>
    </xdr:grpSp>
    <xdr:clientData/>
  </xdr:twoCellAnchor>
  <xdr:twoCellAnchor>
    <xdr:from>
      <xdr:col>177</xdr:col>
      <xdr:colOff>762000</xdr:colOff>
      <xdr:row>32</xdr:row>
      <xdr:rowOff>115335</xdr:rowOff>
    </xdr:from>
    <xdr:to>
      <xdr:col>179</xdr:col>
      <xdr:colOff>531495</xdr:colOff>
      <xdr:row>41</xdr:row>
      <xdr:rowOff>5715</xdr:rowOff>
    </xdr:to>
    <xdr:grpSp>
      <xdr:nvGrpSpPr>
        <xdr:cNvPr id="251" name="Grupo 250">
          <a:extLst>
            <a:ext uri="{FF2B5EF4-FFF2-40B4-BE49-F238E27FC236}">
              <a16:creationId xmlns:a16="http://schemas.microsoft.com/office/drawing/2014/main" id="{2915BBDC-479B-7256-4971-9C285003F0A7}"/>
            </a:ext>
          </a:extLst>
        </xdr:cNvPr>
        <xdr:cNvGrpSpPr/>
      </xdr:nvGrpSpPr>
      <xdr:grpSpPr>
        <a:xfrm>
          <a:off x="140693775" y="5925585"/>
          <a:ext cx="1350645" cy="1521060"/>
          <a:chOff x="57150" y="1536465"/>
          <a:chExt cx="1350645" cy="1519155"/>
        </a:xfrm>
      </xdr:grpSpPr>
      <xdr:pic>
        <xdr:nvPicPr>
          <xdr:cNvPr id="252" name="Imagen 251">
            <a:hlinkClick xmlns:r="http://schemas.openxmlformats.org/officeDocument/2006/relationships" r:id="rId3"/>
            <a:extLst>
              <a:ext uri="{FF2B5EF4-FFF2-40B4-BE49-F238E27FC236}">
                <a16:creationId xmlns:a16="http://schemas.microsoft.com/office/drawing/2014/main" id="{B27C1307-5710-FD51-804C-7992565DC216}"/>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78201" y="1536465"/>
            <a:ext cx="1090506" cy="1076190"/>
          </a:xfrm>
          <a:prstGeom prst="rect">
            <a:avLst/>
          </a:prstGeom>
        </xdr:spPr>
      </xdr:pic>
      <xdr:sp macro="" textlink="">
        <xdr:nvSpPr>
          <xdr:cNvPr id="253" name="CuadroTexto 252">
            <a:extLst>
              <a:ext uri="{FF2B5EF4-FFF2-40B4-BE49-F238E27FC236}">
                <a16:creationId xmlns:a16="http://schemas.microsoft.com/office/drawing/2014/main" id="{68C61A42-6D54-5A42-84D6-63A8719164F9}"/>
              </a:ext>
            </a:extLst>
          </xdr:cNvPr>
          <xdr:cNvSpPr txBox="1"/>
        </xdr:nvSpPr>
        <xdr:spPr>
          <a:xfrm>
            <a:off x="57150" y="2670809"/>
            <a:ext cx="1350645" cy="384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t>PRL GENERAL</a:t>
            </a:r>
          </a:p>
        </xdr:txBody>
      </xdr:sp>
    </xdr:grpSp>
    <xdr:clientData/>
  </xdr:twoCellAnchor>
  <xdr:twoCellAnchor>
    <xdr:from>
      <xdr:col>197</xdr:col>
      <xdr:colOff>11430</xdr:colOff>
      <xdr:row>43</xdr:row>
      <xdr:rowOff>142005</xdr:rowOff>
    </xdr:from>
    <xdr:to>
      <xdr:col>198</xdr:col>
      <xdr:colOff>581025</xdr:colOff>
      <xdr:row>52</xdr:row>
      <xdr:rowOff>36195</xdr:rowOff>
    </xdr:to>
    <xdr:grpSp>
      <xdr:nvGrpSpPr>
        <xdr:cNvPr id="254" name="Grupo 253">
          <a:extLst>
            <a:ext uri="{FF2B5EF4-FFF2-40B4-BE49-F238E27FC236}">
              <a16:creationId xmlns:a16="http://schemas.microsoft.com/office/drawing/2014/main" id="{2281FE17-53D1-CC22-18EF-27386D6250C2}"/>
            </a:ext>
          </a:extLst>
        </xdr:cNvPr>
        <xdr:cNvGrpSpPr/>
      </xdr:nvGrpSpPr>
      <xdr:grpSpPr>
        <a:xfrm>
          <a:off x="155758515" y="7941075"/>
          <a:ext cx="1358265" cy="1524870"/>
          <a:chOff x="57150" y="1536465"/>
          <a:chExt cx="1350645" cy="1519155"/>
        </a:xfrm>
      </xdr:grpSpPr>
      <xdr:pic>
        <xdr:nvPicPr>
          <xdr:cNvPr id="255" name="Imagen 254">
            <a:hlinkClick xmlns:r="http://schemas.openxmlformats.org/officeDocument/2006/relationships" r:id="rId3"/>
            <a:extLst>
              <a:ext uri="{FF2B5EF4-FFF2-40B4-BE49-F238E27FC236}">
                <a16:creationId xmlns:a16="http://schemas.microsoft.com/office/drawing/2014/main" id="{400CBA52-F507-FF68-9956-5859B4A573B2}"/>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78201" y="1536465"/>
            <a:ext cx="1090506" cy="1076190"/>
          </a:xfrm>
          <a:prstGeom prst="rect">
            <a:avLst/>
          </a:prstGeom>
        </xdr:spPr>
      </xdr:pic>
      <xdr:sp macro="" textlink="">
        <xdr:nvSpPr>
          <xdr:cNvPr id="256" name="CuadroTexto 255">
            <a:extLst>
              <a:ext uri="{FF2B5EF4-FFF2-40B4-BE49-F238E27FC236}">
                <a16:creationId xmlns:a16="http://schemas.microsoft.com/office/drawing/2014/main" id="{2EE48830-FA23-C27C-F944-8D153F814902}"/>
              </a:ext>
            </a:extLst>
          </xdr:cNvPr>
          <xdr:cNvSpPr txBox="1"/>
        </xdr:nvSpPr>
        <xdr:spPr>
          <a:xfrm>
            <a:off x="57150" y="2670809"/>
            <a:ext cx="1350645" cy="384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t>PRL GENERAL</a:t>
            </a:r>
          </a:p>
        </xdr:txBody>
      </xdr:sp>
    </xdr:grpSp>
    <xdr:clientData/>
  </xdr:twoCellAnchor>
  <xdr:twoCellAnchor>
    <xdr:from>
      <xdr:col>34</xdr:col>
      <xdr:colOff>335280</xdr:colOff>
      <xdr:row>27</xdr:row>
      <xdr:rowOff>103905</xdr:rowOff>
    </xdr:from>
    <xdr:to>
      <xdr:col>36</xdr:col>
      <xdr:colOff>116205</xdr:colOff>
      <xdr:row>35</xdr:row>
      <xdr:rowOff>169545</xdr:rowOff>
    </xdr:to>
    <xdr:grpSp>
      <xdr:nvGrpSpPr>
        <xdr:cNvPr id="266" name="Grupo 265">
          <a:extLst>
            <a:ext uri="{FF2B5EF4-FFF2-40B4-BE49-F238E27FC236}">
              <a16:creationId xmlns:a16="http://schemas.microsoft.com/office/drawing/2014/main" id="{31327294-E735-F50F-17CF-28DB56CA883E}"/>
            </a:ext>
          </a:extLst>
        </xdr:cNvPr>
        <xdr:cNvGrpSpPr/>
      </xdr:nvGrpSpPr>
      <xdr:grpSpPr>
        <a:xfrm>
          <a:off x="27212925" y="5007375"/>
          <a:ext cx="1363980" cy="1519155"/>
          <a:chOff x="57150" y="1536465"/>
          <a:chExt cx="1350645" cy="1519155"/>
        </a:xfrm>
      </xdr:grpSpPr>
      <xdr:pic>
        <xdr:nvPicPr>
          <xdr:cNvPr id="267" name="Imagen 266">
            <a:hlinkClick xmlns:r="http://schemas.openxmlformats.org/officeDocument/2006/relationships" r:id="rId3"/>
            <a:extLst>
              <a:ext uri="{FF2B5EF4-FFF2-40B4-BE49-F238E27FC236}">
                <a16:creationId xmlns:a16="http://schemas.microsoft.com/office/drawing/2014/main" id="{F3E4B479-FB43-0A3A-18B6-7CF4B05E84CB}"/>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78201" y="1536465"/>
            <a:ext cx="1090506" cy="1076190"/>
          </a:xfrm>
          <a:prstGeom prst="rect">
            <a:avLst/>
          </a:prstGeom>
        </xdr:spPr>
      </xdr:pic>
      <xdr:sp macro="" textlink="">
        <xdr:nvSpPr>
          <xdr:cNvPr id="268" name="CuadroTexto 267">
            <a:extLst>
              <a:ext uri="{FF2B5EF4-FFF2-40B4-BE49-F238E27FC236}">
                <a16:creationId xmlns:a16="http://schemas.microsoft.com/office/drawing/2014/main" id="{FB29977C-FDA9-E598-91B2-F93D03769FAC}"/>
              </a:ext>
            </a:extLst>
          </xdr:cNvPr>
          <xdr:cNvSpPr txBox="1"/>
        </xdr:nvSpPr>
        <xdr:spPr>
          <a:xfrm>
            <a:off x="57150" y="2670809"/>
            <a:ext cx="1350645" cy="384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t>PRL GENERAL</a:t>
            </a:r>
          </a:p>
        </xdr:txBody>
      </xdr:sp>
    </xdr:grpSp>
    <xdr:clientData/>
  </xdr:twoCellAnchor>
  <xdr:twoCellAnchor>
    <xdr:from>
      <xdr:col>55</xdr:col>
      <xdr:colOff>240030</xdr:colOff>
      <xdr:row>32</xdr:row>
      <xdr:rowOff>84855</xdr:rowOff>
    </xdr:from>
    <xdr:to>
      <xdr:col>57</xdr:col>
      <xdr:colOff>9525</xdr:colOff>
      <xdr:row>40</xdr:row>
      <xdr:rowOff>154305</xdr:rowOff>
    </xdr:to>
    <xdr:grpSp>
      <xdr:nvGrpSpPr>
        <xdr:cNvPr id="269" name="Grupo 268">
          <a:extLst>
            <a:ext uri="{FF2B5EF4-FFF2-40B4-BE49-F238E27FC236}">
              <a16:creationId xmlns:a16="http://schemas.microsoft.com/office/drawing/2014/main" id="{C1BED7DA-1ABA-8836-A2C8-9D257CB877B3}"/>
            </a:ext>
          </a:extLst>
        </xdr:cNvPr>
        <xdr:cNvGrpSpPr/>
      </xdr:nvGrpSpPr>
      <xdr:grpSpPr>
        <a:xfrm>
          <a:off x="43725465" y="5897010"/>
          <a:ext cx="1348740" cy="1515345"/>
          <a:chOff x="57150" y="1536465"/>
          <a:chExt cx="1350645" cy="1519155"/>
        </a:xfrm>
      </xdr:grpSpPr>
      <xdr:pic>
        <xdr:nvPicPr>
          <xdr:cNvPr id="270" name="Imagen 269">
            <a:hlinkClick xmlns:r="http://schemas.openxmlformats.org/officeDocument/2006/relationships" r:id="rId3"/>
            <a:extLst>
              <a:ext uri="{FF2B5EF4-FFF2-40B4-BE49-F238E27FC236}">
                <a16:creationId xmlns:a16="http://schemas.microsoft.com/office/drawing/2014/main" id="{80B5C2F4-A9A7-3CD8-2300-F213CEC6E7CA}"/>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78201" y="1536465"/>
            <a:ext cx="1090506" cy="1076190"/>
          </a:xfrm>
          <a:prstGeom prst="rect">
            <a:avLst/>
          </a:prstGeom>
        </xdr:spPr>
      </xdr:pic>
      <xdr:sp macro="" textlink="">
        <xdr:nvSpPr>
          <xdr:cNvPr id="271" name="CuadroTexto 270">
            <a:extLst>
              <a:ext uri="{FF2B5EF4-FFF2-40B4-BE49-F238E27FC236}">
                <a16:creationId xmlns:a16="http://schemas.microsoft.com/office/drawing/2014/main" id="{0785FE03-DCB0-21E8-1CB3-5FE90CE7A0BA}"/>
              </a:ext>
            </a:extLst>
          </xdr:cNvPr>
          <xdr:cNvSpPr txBox="1"/>
        </xdr:nvSpPr>
        <xdr:spPr>
          <a:xfrm>
            <a:off x="57150" y="2670809"/>
            <a:ext cx="1350645" cy="384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t>PRL GENERAL</a:t>
            </a:r>
          </a:p>
        </xdr:txBody>
      </xdr:sp>
    </xdr:grpSp>
    <xdr:clientData/>
  </xdr:twoCellAnchor>
  <xdr:twoCellAnchor>
    <xdr:from>
      <xdr:col>75</xdr:col>
      <xdr:colOff>140970</xdr:colOff>
      <xdr:row>35</xdr:row>
      <xdr:rowOff>46755</xdr:rowOff>
    </xdr:from>
    <xdr:to>
      <xdr:col>76</xdr:col>
      <xdr:colOff>716280</xdr:colOff>
      <xdr:row>43</xdr:row>
      <xdr:rowOff>125730</xdr:rowOff>
    </xdr:to>
    <xdr:grpSp>
      <xdr:nvGrpSpPr>
        <xdr:cNvPr id="272" name="Grupo 271">
          <a:extLst>
            <a:ext uri="{FF2B5EF4-FFF2-40B4-BE49-F238E27FC236}">
              <a16:creationId xmlns:a16="http://schemas.microsoft.com/office/drawing/2014/main" id="{3E7D64EF-8864-00C4-9725-7DB49D2A933E}"/>
            </a:ext>
          </a:extLst>
        </xdr:cNvPr>
        <xdr:cNvGrpSpPr/>
      </xdr:nvGrpSpPr>
      <xdr:grpSpPr>
        <a:xfrm>
          <a:off x="59432190" y="6401835"/>
          <a:ext cx="1365885" cy="1528680"/>
          <a:chOff x="57150" y="1536465"/>
          <a:chExt cx="1350645" cy="1519155"/>
        </a:xfrm>
      </xdr:grpSpPr>
      <xdr:pic>
        <xdr:nvPicPr>
          <xdr:cNvPr id="273" name="Imagen 272">
            <a:hlinkClick xmlns:r="http://schemas.openxmlformats.org/officeDocument/2006/relationships" r:id="rId3"/>
            <a:extLst>
              <a:ext uri="{FF2B5EF4-FFF2-40B4-BE49-F238E27FC236}">
                <a16:creationId xmlns:a16="http://schemas.microsoft.com/office/drawing/2014/main" id="{A30A8B2A-0FD1-2BD0-F36D-F1F014EF04F4}"/>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178201" y="1536465"/>
            <a:ext cx="1090506" cy="1076190"/>
          </a:xfrm>
          <a:prstGeom prst="rect">
            <a:avLst/>
          </a:prstGeom>
        </xdr:spPr>
      </xdr:pic>
      <xdr:sp macro="" textlink="">
        <xdr:nvSpPr>
          <xdr:cNvPr id="274" name="CuadroTexto 273">
            <a:extLst>
              <a:ext uri="{FF2B5EF4-FFF2-40B4-BE49-F238E27FC236}">
                <a16:creationId xmlns:a16="http://schemas.microsoft.com/office/drawing/2014/main" id="{23AE8B39-2D00-3F54-37A4-1294608C04D8}"/>
              </a:ext>
            </a:extLst>
          </xdr:cNvPr>
          <xdr:cNvSpPr txBox="1"/>
        </xdr:nvSpPr>
        <xdr:spPr>
          <a:xfrm>
            <a:off x="57150" y="2670809"/>
            <a:ext cx="1350645" cy="384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t>PRL GENERAL</a:t>
            </a:r>
          </a:p>
        </xdr:txBody>
      </xdr:sp>
    </xdr:grpSp>
    <xdr:clientData/>
  </xdr:twoCellAnchor>
  <xdr:twoCellAnchor>
    <xdr:from>
      <xdr:col>93</xdr:col>
      <xdr:colOff>110490</xdr:colOff>
      <xdr:row>34</xdr:row>
      <xdr:rowOff>153435</xdr:rowOff>
    </xdr:from>
    <xdr:to>
      <xdr:col>94</xdr:col>
      <xdr:colOff>676275</xdr:colOff>
      <xdr:row>43</xdr:row>
      <xdr:rowOff>38100</xdr:rowOff>
    </xdr:to>
    <xdr:grpSp>
      <xdr:nvGrpSpPr>
        <xdr:cNvPr id="275" name="Grupo 274">
          <a:extLst>
            <a:ext uri="{FF2B5EF4-FFF2-40B4-BE49-F238E27FC236}">
              <a16:creationId xmlns:a16="http://schemas.microsoft.com/office/drawing/2014/main" id="{67B9C7D2-6F6B-7C4C-BC06-923B479068E5}"/>
            </a:ext>
          </a:extLst>
        </xdr:cNvPr>
        <xdr:cNvGrpSpPr/>
      </xdr:nvGrpSpPr>
      <xdr:grpSpPr>
        <a:xfrm>
          <a:off x="73633965" y="6325635"/>
          <a:ext cx="1354455" cy="1513440"/>
          <a:chOff x="57150" y="1536465"/>
          <a:chExt cx="1350645" cy="1519155"/>
        </a:xfrm>
      </xdr:grpSpPr>
      <xdr:pic>
        <xdr:nvPicPr>
          <xdr:cNvPr id="276" name="Imagen 275">
            <a:hlinkClick xmlns:r="http://schemas.openxmlformats.org/officeDocument/2006/relationships" r:id="rId3"/>
            <a:extLst>
              <a:ext uri="{FF2B5EF4-FFF2-40B4-BE49-F238E27FC236}">
                <a16:creationId xmlns:a16="http://schemas.microsoft.com/office/drawing/2014/main" id="{6D8EC922-65FF-C90C-9961-CADCEDE0C7A5}"/>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78201" y="1536465"/>
            <a:ext cx="1090506" cy="1076190"/>
          </a:xfrm>
          <a:prstGeom prst="rect">
            <a:avLst/>
          </a:prstGeom>
        </xdr:spPr>
      </xdr:pic>
      <xdr:sp macro="" textlink="">
        <xdr:nvSpPr>
          <xdr:cNvPr id="277" name="CuadroTexto 276">
            <a:extLst>
              <a:ext uri="{FF2B5EF4-FFF2-40B4-BE49-F238E27FC236}">
                <a16:creationId xmlns:a16="http://schemas.microsoft.com/office/drawing/2014/main" id="{21220BFF-56A3-54D8-E0C8-DEEE63E3BD36}"/>
              </a:ext>
            </a:extLst>
          </xdr:cNvPr>
          <xdr:cNvSpPr txBox="1"/>
        </xdr:nvSpPr>
        <xdr:spPr>
          <a:xfrm>
            <a:off x="57150" y="2670809"/>
            <a:ext cx="1350645" cy="384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t>PRL GENERAL</a:t>
            </a:r>
          </a:p>
        </xdr:txBody>
      </xdr:sp>
    </xdr:grpSp>
    <xdr:clientData/>
  </xdr:twoCellAnchor>
  <xdr:twoCellAnchor>
    <xdr:from>
      <xdr:col>115</xdr:col>
      <xdr:colOff>316230</xdr:colOff>
      <xdr:row>35</xdr:row>
      <xdr:rowOff>92475</xdr:rowOff>
    </xdr:from>
    <xdr:to>
      <xdr:col>117</xdr:col>
      <xdr:colOff>102870</xdr:colOff>
      <xdr:row>43</xdr:row>
      <xdr:rowOff>169545</xdr:rowOff>
    </xdr:to>
    <xdr:grpSp>
      <xdr:nvGrpSpPr>
        <xdr:cNvPr id="278" name="Grupo 277">
          <a:extLst>
            <a:ext uri="{FF2B5EF4-FFF2-40B4-BE49-F238E27FC236}">
              <a16:creationId xmlns:a16="http://schemas.microsoft.com/office/drawing/2014/main" id="{F1DE3735-EC15-12AD-4351-B22A3468C3B3}"/>
            </a:ext>
          </a:extLst>
        </xdr:cNvPr>
        <xdr:cNvGrpSpPr/>
      </xdr:nvGrpSpPr>
      <xdr:grpSpPr>
        <a:xfrm>
          <a:off x="91236165" y="6449460"/>
          <a:ext cx="1362075" cy="1524870"/>
          <a:chOff x="57150" y="1536465"/>
          <a:chExt cx="1350645" cy="1519155"/>
        </a:xfrm>
      </xdr:grpSpPr>
      <xdr:pic>
        <xdr:nvPicPr>
          <xdr:cNvPr id="279" name="Imagen 278">
            <a:hlinkClick xmlns:r="http://schemas.openxmlformats.org/officeDocument/2006/relationships" r:id="rId3"/>
            <a:extLst>
              <a:ext uri="{FF2B5EF4-FFF2-40B4-BE49-F238E27FC236}">
                <a16:creationId xmlns:a16="http://schemas.microsoft.com/office/drawing/2014/main" id="{7784165D-ABDD-B07F-7A53-7FDF7F1B737A}"/>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78201" y="1536465"/>
            <a:ext cx="1090506" cy="1076190"/>
          </a:xfrm>
          <a:prstGeom prst="rect">
            <a:avLst/>
          </a:prstGeom>
        </xdr:spPr>
      </xdr:pic>
      <xdr:sp macro="" textlink="">
        <xdr:nvSpPr>
          <xdr:cNvPr id="280" name="CuadroTexto 279">
            <a:extLst>
              <a:ext uri="{FF2B5EF4-FFF2-40B4-BE49-F238E27FC236}">
                <a16:creationId xmlns:a16="http://schemas.microsoft.com/office/drawing/2014/main" id="{C13D45B1-77F8-75E7-1CCD-6644DEF128CB}"/>
              </a:ext>
            </a:extLst>
          </xdr:cNvPr>
          <xdr:cNvSpPr txBox="1"/>
        </xdr:nvSpPr>
        <xdr:spPr>
          <a:xfrm>
            <a:off x="57150" y="2670809"/>
            <a:ext cx="1350645" cy="384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t>PRL GENERAL</a:t>
            </a:r>
          </a:p>
        </xdr:txBody>
      </xdr:sp>
    </xdr:grpSp>
    <xdr:clientData/>
  </xdr:twoCellAnchor>
  <xdr:twoCellAnchor>
    <xdr:from>
      <xdr:col>136</xdr:col>
      <xdr:colOff>762000</xdr:colOff>
      <xdr:row>29</xdr:row>
      <xdr:rowOff>170580</xdr:rowOff>
    </xdr:from>
    <xdr:to>
      <xdr:col>138</xdr:col>
      <xdr:colOff>529590</xdr:colOff>
      <xdr:row>38</xdr:row>
      <xdr:rowOff>59055</xdr:rowOff>
    </xdr:to>
    <xdr:grpSp>
      <xdr:nvGrpSpPr>
        <xdr:cNvPr id="281" name="Grupo 280">
          <a:extLst>
            <a:ext uri="{FF2B5EF4-FFF2-40B4-BE49-F238E27FC236}">
              <a16:creationId xmlns:a16="http://schemas.microsoft.com/office/drawing/2014/main" id="{5BA484DE-4372-03C8-FCF4-F048ADA78BEB}"/>
            </a:ext>
          </a:extLst>
        </xdr:cNvPr>
        <xdr:cNvGrpSpPr/>
      </xdr:nvGrpSpPr>
      <xdr:grpSpPr>
        <a:xfrm>
          <a:off x="108280200" y="5441715"/>
          <a:ext cx="1348740" cy="1509630"/>
          <a:chOff x="57150" y="1536465"/>
          <a:chExt cx="1350645" cy="1519155"/>
        </a:xfrm>
      </xdr:grpSpPr>
      <xdr:pic>
        <xdr:nvPicPr>
          <xdr:cNvPr id="282" name="Imagen 281">
            <a:hlinkClick xmlns:r="http://schemas.openxmlformats.org/officeDocument/2006/relationships" r:id="rId3"/>
            <a:extLst>
              <a:ext uri="{FF2B5EF4-FFF2-40B4-BE49-F238E27FC236}">
                <a16:creationId xmlns:a16="http://schemas.microsoft.com/office/drawing/2014/main" id="{34CF5675-4482-374C-BE0A-FC56814DE8CE}"/>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178201" y="1536465"/>
            <a:ext cx="1090506" cy="1076190"/>
          </a:xfrm>
          <a:prstGeom prst="rect">
            <a:avLst/>
          </a:prstGeom>
        </xdr:spPr>
      </xdr:pic>
      <xdr:sp macro="" textlink="">
        <xdr:nvSpPr>
          <xdr:cNvPr id="283" name="CuadroTexto 282">
            <a:extLst>
              <a:ext uri="{FF2B5EF4-FFF2-40B4-BE49-F238E27FC236}">
                <a16:creationId xmlns:a16="http://schemas.microsoft.com/office/drawing/2014/main" id="{9D9DE4F0-BABF-BDBB-C5AF-20198D763069}"/>
              </a:ext>
            </a:extLst>
          </xdr:cNvPr>
          <xdr:cNvSpPr txBox="1"/>
        </xdr:nvSpPr>
        <xdr:spPr>
          <a:xfrm>
            <a:off x="57150" y="2670809"/>
            <a:ext cx="1350645" cy="384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t>PRL GENERAL</a:t>
            </a:r>
          </a:p>
        </xdr:txBody>
      </xdr:sp>
    </xdr:grpSp>
    <xdr:clientData/>
  </xdr:twoCellAnchor>
  <xdr:twoCellAnchor>
    <xdr:from>
      <xdr:col>159</xdr:col>
      <xdr:colOff>81915</xdr:colOff>
      <xdr:row>37</xdr:row>
      <xdr:rowOff>178200</xdr:rowOff>
    </xdr:from>
    <xdr:to>
      <xdr:col>160</xdr:col>
      <xdr:colOff>643890</xdr:colOff>
      <xdr:row>46</xdr:row>
      <xdr:rowOff>74295</xdr:rowOff>
    </xdr:to>
    <xdr:grpSp>
      <xdr:nvGrpSpPr>
        <xdr:cNvPr id="284" name="Grupo 283">
          <a:extLst>
            <a:ext uri="{FF2B5EF4-FFF2-40B4-BE49-F238E27FC236}">
              <a16:creationId xmlns:a16="http://schemas.microsoft.com/office/drawing/2014/main" id="{EE511F33-0E09-625B-6EFC-E3A173343673}"/>
            </a:ext>
          </a:extLst>
        </xdr:cNvPr>
        <xdr:cNvGrpSpPr/>
      </xdr:nvGrpSpPr>
      <xdr:grpSpPr>
        <a:xfrm>
          <a:off x="125785245" y="6889515"/>
          <a:ext cx="1350645" cy="1528680"/>
          <a:chOff x="57150" y="1536465"/>
          <a:chExt cx="1350645" cy="1519155"/>
        </a:xfrm>
      </xdr:grpSpPr>
      <xdr:pic>
        <xdr:nvPicPr>
          <xdr:cNvPr id="285" name="Imagen 284">
            <a:hlinkClick xmlns:r="http://schemas.openxmlformats.org/officeDocument/2006/relationships" r:id="rId3"/>
            <a:extLst>
              <a:ext uri="{FF2B5EF4-FFF2-40B4-BE49-F238E27FC236}">
                <a16:creationId xmlns:a16="http://schemas.microsoft.com/office/drawing/2014/main" id="{27ADAF33-5BF4-4EAD-94DA-F5E71FE3989B}"/>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78201" y="1536465"/>
            <a:ext cx="1090506" cy="1076190"/>
          </a:xfrm>
          <a:prstGeom prst="rect">
            <a:avLst/>
          </a:prstGeom>
        </xdr:spPr>
      </xdr:pic>
      <xdr:sp macro="" textlink="">
        <xdr:nvSpPr>
          <xdr:cNvPr id="286" name="CuadroTexto 285">
            <a:extLst>
              <a:ext uri="{FF2B5EF4-FFF2-40B4-BE49-F238E27FC236}">
                <a16:creationId xmlns:a16="http://schemas.microsoft.com/office/drawing/2014/main" id="{80C8E2CD-0E25-763C-5ED0-0BA7352A9F1B}"/>
              </a:ext>
            </a:extLst>
          </xdr:cNvPr>
          <xdr:cNvSpPr txBox="1"/>
        </xdr:nvSpPr>
        <xdr:spPr>
          <a:xfrm>
            <a:off x="57150" y="2670809"/>
            <a:ext cx="1350645" cy="384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t>PRL GENERAL</a:t>
            </a:r>
          </a:p>
        </xdr:txBody>
      </xdr:sp>
    </xdr:grpSp>
    <xdr:clientData/>
  </xdr:twoCellAnchor>
  <xdr:twoCellAnchor>
    <xdr:from>
      <xdr:col>180</xdr:col>
      <xdr:colOff>95250</xdr:colOff>
      <xdr:row>36</xdr:row>
      <xdr:rowOff>153435</xdr:rowOff>
    </xdr:from>
    <xdr:to>
      <xdr:col>181</xdr:col>
      <xdr:colOff>655320</xdr:colOff>
      <xdr:row>45</xdr:row>
      <xdr:rowOff>45720</xdr:rowOff>
    </xdr:to>
    <xdr:grpSp>
      <xdr:nvGrpSpPr>
        <xdr:cNvPr id="287" name="Grupo 286">
          <a:extLst>
            <a:ext uri="{FF2B5EF4-FFF2-40B4-BE49-F238E27FC236}">
              <a16:creationId xmlns:a16="http://schemas.microsoft.com/office/drawing/2014/main" id="{C565049C-E7B8-26D3-1F97-90DED754F63F}"/>
            </a:ext>
          </a:extLst>
        </xdr:cNvPr>
        <xdr:cNvGrpSpPr/>
      </xdr:nvGrpSpPr>
      <xdr:grpSpPr>
        <a:xfrm>
          <a:off x="142394940" y="6687585"/>
          <a:ext cx="1356360" cy="1522965"/>
          <a:chOff x="57150" y="1536465"/>
          <a:chExt cx="1350645" cy="1519155"/>
        </a:xfrm>
      </xdr:grpSpPr>
      <xdr:pic>
        <xdr:nvPicPr>
          <xdr:cNvPr id="288" name="Imagen 287">
            <a:hlinkClick xmlns:r="http://schemas.openxmlformats.org/officeDocument/2006/relationships" r:id="rId3"/>
            <a:extLst>
              <a:ext uri="{FF2B5EF4-FFF2-40B4-BE49-F238E27FC236}">
                <a16:creationId xmlns:a16="http://schemas.microsoft.com/office/drawing/2014/main" id="{6A7D7A1F-7F2F-239A-2C53-E98672AA6A5A}"/>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78201" y="1536465"/>
            <a:ext cx="1090506" cy="1076190"/>
          </a:xfrm>
          <a:prstGeom prst="rect">
            <a:avLst/>
          </a:prstGeom>
        </xdr:spPr>
      </xdr:pic>
      <xdr:sp macro="" textlink="">
        <xdr:nvSpPr>
          <xdr:cNvPr id="289" name="CuadroTexto 288">
            <a:extLst>
              <a:ext uri="{FF2B5EF4-FFF2-40B4-BE49-F238E27FC236}">
                <a16:creationId xmlns:a16="http://schemas.microsoft.com/office/drawing/2014/main" id="{8AC779B0-850E-8FBC-816D-B00CF93B7BA9}"/>
              </a:ext>
            </a:extLst>
          </xdr:cNvPr>
          <xdr:cNvSpPr txBox="1"/>
        </xdr:nvSpPr>
        <xdr:spPr>
          <a:xfrm>
            <a:off x="57150" y="2670809"/>
            <a:ext cx="1350645" cy="384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t>PRL GENERAL</a:t>
            </a:r>
          </a:p>
        </xdr:txBody>
      </xdr:sp>
    </xdr:grpSp>
    <xdr:clientData/>
  </xdr:twoCellAnchor>
  <xdr:twoCellAnchor>
    <xdr:from>
      <xdr:col>199</xdr:col>
      <xdr:colOff>139065</xdr:colOff>
      <xdr:row>47</xdr:row>
      <xdr:rowOff>178200</xdr:rowOff>
    </xdr:from>
    <xdr:to>
      <xdr:col>200</xdr:col>
      <xdr:colOff>706755</xdr:colOff>
      <xdr:row>56</xdr:row>
      <xdr:rowOff>74295</xdr:rowOff>
    </xdr:to>
    <xdr:grpSp>
      <xdr:nvGrpSpPr>
        <xdr:cNvPr id="290" name="Grupo 289">
          <a:extLst>
            <a:ext uri="{FF2B5EF4-FFF2-40B4-BE49-F238E27FC236}">
              <a16:creationId xmlns:a16="http://schemas.microsoft.com/office/drawing/2014/main" id="{F1A28477-4CF5-E6B7-9F28-E2E448D124E8}"/>
            </a:ext>
          </a:extLst>
        </xdr:cNvPr>
        <xdr:cNvGrpSpPr/>
      </xdr:nvGrpSpPr>
      <xdr:grpSpPr>
        <a:xfrm>
          <a:off x="157459680" y="8699265"/>
          <a:ext cx="1358265" cy="1528680"/>
          <a:chOff x="57150" y="1536465"/>
          <a:chExt cx="1350645" cy="1519155"/>
        </a:xfrm>
      </xdr:grpSpPr>
      <xdr:pic>
        <xdr:nvPicPr>
          <xdr:cNvPr id="291" name="Imagen 290">
            <a:hlinkClick xmlns:r="http://schemas.openxmlformats.org/officeDocument/2006/relationships" r:id="rId3"/>
            <a:extLst>
              <a:ext uri="{FF2B5EF4-FFF2-40B4-BE49-F238E27FC236}">
                <a16:creationId xmlns:a16="http://schemas.microsoft.com/office/drawing/2014/main" id="{67D29700-2A03-45A2-FF68-30B5F6094BA5}"/>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178201" y="1536465"/>
            <a:ext cx="1090506" cy="1076190"/>
          </a:xfrm>
          <a:prstGeom prst="rect">
            <a:avLst/>
          </a:prstGeom>
        </xdr:spPr>
      </xdr:pic>
      <xdr:sp macro="" textlink="">
        <xdr:nvSpPr>
          <xdr:cNvPr id="292" name="CuadroTexto 291">
            <a:extLst>
              <a:ext uri="{FF2B5EF4-FFF2-40B4-BE49-F238E27FC236}">
                <a16:creationId xmlns:a16="http://schemas.microsoft.com/office/drawing/2014/main" id="{6044A440-61CB-A7A1-072D-C04601412515}"/>
              </a:ext>
            </a:extLst>
          </xdr:cNvPr>
          <xdr:cNvSpPr txBox="1"/>
        </xdr:nvSpPr>
        <xdr:spPr>
          <a:xfrm>
            <a:off x="57150" y="2670809"/>
            <a:ext cx="1350645" cy="384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b="1"/>
              <a:t>PRL GENERAL</a:t>
            </a:r>
          </a:p>
        </xdr:txBody>
      </xdr:sp>
    </xdr:grpSp>
    <xdr:clientData/>
  </xdr:twoCellAnchor>
  <xdr:oneCellAnchor>
    <xdr:from>
      <xdr:col>20</xdr:col>
      <xdr:colOff>209550</xdr:colOff>
      <xdr:row>17</xdr:row>
      <xdr:rowOff>95249</xdr:rowOff>
    </xdr:from>
    <xdr:ext cx="1657350" cy="447675"/>
    <xdr:sp macro="" textlink="">
      <xdr:nvSpPr>
        <xdr:cNvPr id="332" name="CuadroTexto 331">
          <a:extLst>
            <a:ext uri="{FF2B5EF4-FFF2-40B4-BE49-F238E27FC236}">
              <a16:creationId xmlns:a16="http://schemas.microsoft.com/office/drawing/2014/main" id="{54F2D298-5AEE-83D3-E75A-929C34BF759B}"/>
            </a:ext>
          </a:extLst>
        </xdr:cNvPr>
        <xdr:cNvSpPr txBox="1"/>
      </xdr:nvSpPr>
      <xdr:spPr>
        <a:xfrm>
          <a:off x="16021050" y="3171824"/>
          <a:ext cx="1657350" cy="4476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s-ES" sz="1100"/>
        </a:p>
      </xdr:txBody>
    </xdr:sp>
    <xdr:clientData/>
  </xdr:oneCellAnchor>
  <xdr:twoCellAnchor>
    <xdr:from>
      <xdr:col>3</xdr:col>
      <xdr:colOff>245746</xdr:colOff>
      <xdr:row>7</xdr:row>
      <xdr:rowOff>174270</xdr:rowOff>
    </xdr:from>
    <xdr:to>
      <xdr:col>4</xdr:col>
      <xdr:colOff>672467</xdr:colOff>
      <xdr:row>16</xdr:row>
      <xdr:rowOff>47625</xdr:rowOff>
    </xdr:to>
    <xdr:grpSp>
      <xdr:nvGrpSpPr>
        <xdr:cNvPr id="41" name="Grupo 40">
          <a:hlinkClick xmlns:r="http://schemas.openxmlformats.org/officeDocument/2006/relationships" r:id="rId21"/>
          <a:extLst>
            <a:ext uri="{FF2B5EF4-FFF2-40B4-BE49-F238E27FC236}">
              <a16:creationId xmlns:a16="http://schemas.microsoft.com/office/drawing/2014/main" id="{13719775-E8EC-E749-8CFA-F9CAE122DD2C}"/>
            </a:ext>
          </a:extLst>
        </xdr:cNvPr>
        <xdr:cNvGrpSpPr/>
      </xdr:nvGrpSpPr>
      <xdr:grpSpPr>
        <a:xfrm>
          <a:off x="2621281" y="1456335"/>
          <a:ext cx="1209676" cy="1507845"/>
          <a:chOff x="2623186" y="1469670"/>
          <a:chExt cx="1219201" cy="1519275"/>
        </a:xfrm>
      </xdr:grpSpPr>
      <xdr:pic>
        <xdr:nvPicPr>
          <xdr:cNvPr id="10" name="Imagen 9">
            <a:extLst>
              <a:ext uri="{FF2B5EF4-FFF2-40B4-BE49-F238E27FC236}">
                <a16:creationId xmlns:a16="http://schemas.microsoft.com/office/drawing/2014/main" id="{104628BE-6694-2BD1-6618-CFE8A5C4006C}"/>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2816549" y="1469670"/>
            <a:ext cx="908751" cy="1036022"/>
          </a:xfrm>
          <a:prstGeom prst="rect">
            <a:avLst/>
          </a:prstGeom>
        </xdr:spPr>
      </xdr:pic>
      <xdr:sp macro="" textlink="">
        <xdr:nvSpPr>
          <xdr:cNvPr id="333" name="CuadroTexto 332">
            <a:extLst>
              <a:ext uri="{FF2B5EF4-FFF2-40B4-BE49-F238E27FC236}">
                <a16:creationId xmlns:a16="http://schemas.microsoft.com/office/drawing/2014/main" id="{C458B87B-FA5A-4D95-A941-888A3AB08D38}"/>
              </a:ext>
            </a:extLst>
          </xdr:cNvPr>
          <xdr:cNvSpPr txBox="1"/>
        </xdr:nvSpPr>
        <xdr:spPr>
          <a:xfrm>
            <a:off x="2623186" y="2509791"/>
            <a:ext cx="1219201" cy="47915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200" b="1">
                <a:solidFill>
                  <a:srgbClr val="92B201"/>
                </a:solidFill>
              </a:rPr>
              <a:t>3. EQUIPOS DE TRABAJO</a:t>
            </a:r>
          </a:p>
        </xdr:txBody>
      </xdr:sp>
    </xdr:grpSp>
    <xdr:clientData/>
  </xdr:twoCellAnchor>
  <xdr:twoCellAnchor>
    <xdr:from>
      <xdr:col>1</xdr:col>
      <xdr:colOff>592453</xdr:colOff>
      <xdr:row>7</xdr:row>
      <xdr:rowOff>178576</xdr:rowOff>
    </xdr:from>
    <xdr:to>
      <xdr:col>3</xdr:col>
      <xdr:colOff>278130</xdr:colOff>
      <xdr:row>16</xdr:row>
      <xdr:rowOff>41910</xdr:rowOff>
    </xdr:to>
    <xdr:grpSp>
      <xdr:nvGrpSpPr>
        <xdr:cNvPr id="13" name="Grupo 12">
          <a:extLst>
            <a:ext uri="{FF2B5EF4-FFF2-40B4-BE49-F238E27FC236}">
              <a16:creationId xmlns:a16="http://schemas.microsoft.com/office/drawing/2014/main" id="{B4A2C7E4-8C61-D769-392A-76D52B6CD76B}"/>
            </a:ext>
          </a:extLst>
        </xdr:cNvPr>
        <xdr:cNvGrpSpPr/>
      </xdr:nvGrpSpPr>
      <xdr:grpSpPr>
        <a:xfrm>
          <a:off x="1379218" y="1460641"/>
          <a:ext cx="1274447" cy="1497824"/>
          <a:chOff x="1384933" y="1473976"/>
          <a:chExt cx="1270637" cy="1509254"/>
        </a:xfrm>
      </xdr:grpSpPr>
      <xdr:pic>
        <xdr:nvPicPr>
          <xdr:cNvPr id="8" name="Imagen 7">
            <a:hlinkClick xmlns:r="http://schemas.openxmlformats.org/officeDocument/2006/relationships" r:id="rId23"/>
            <a:extLst>
              <a:ext uri="{FF2B5EF4-FFF2-40B4-BE49-F238E27FC236}">
                <a16:creationId xmlns:a16="http://schemas.microsoft.com/office/drawing/2014/main" id="{856EA894-79C6-4546-C882-0E9EB64304BF}"/>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1609583" y="1473976"/>
            <a:ext cx="899482" cy="1011975"/>
          </a:xfrm>
          <a:prstGeom prst="rect">
            <a:avLst/>
          </a:prstGeom>
        </xdr:spPr>
      </xdr:pic>
      <xdr:sp macro="" textlink="">
        <xdr:nvSpPr>
          <xdr:cNvPr id="334" name="CuadroTexto 333">
            <a:extLst>
              <a:ext uri="{FF2B5EF4-FFF2-40B4-BE49-F238E27FC236}">
                <a16:creationId xmlns:a16="http://schemas.microsoft.com/office/drawing/2014/main" id="{EF0F83D4-83DD-437C-A3C8-37BD962724C1}"/>
              </a:ext>
            </a:extLst>
          </xdr:cNvPr>
          <xdr:cNvSpPr txBox="1"/>
        </xdr:nvSpPr>
        <xdr:spPr>
          <a:xfrm>
            <a:off x="1384933" y="2498350"/>
            <a:ext cx="1270637" cy="48488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200" b="1">
                <a:solidFill>
                  <a:srgbClr val="92B201"/>
                </a:solidFill>
              </a:rPr>
              <a:t>2.</a:t>
            </a:r>
            <a:r>
              <a:rPr lang="es-ES" sz="1200" b="1" baseline="0">
                <a:solidFill>
                  <a:srgbClr val="92B201"/>
                </a:solidFill>
              </a:rPr>
              <a:t> LUGARES DE TRABAJO</a:t>
            </a:r>
            <a:endParaRPr lang="es-ES" sz="1200" b="1">
              <a:solidFill>
                <a:srgbClr val="92B201"/>
              </a:solidFill>
            </a:endParaRPr>
          </a:p>
        </xdr:txBody>
      </xdr:sp>
    </xdr:grpSp>
    <xdr:clientData/>
  </xdr:twoCellAnchor>
  <xdr:twoCellAnchor>
    <xdr:from>
      <xdr:col>4</xdr:col>
      <xdr:colOff>744854</xdr:colOff>
      <xdr:row>8</xdr:row>
      <xdr:rowOff>141391</xdr:rowOff>
    </xdr:from>
    <xdr:to>
      <xdr:col>6</xdr:col>
      <xdr:colOff>426720</xdr:colOff>
      <xdr:row>15</xdr:row>
      <xdr:rowOff>85726</xdr:rowOff>
    </xdr:to>
    <xdr:grpSp>
      <xdr:nvGrpSpPr>
        <xdr:cNvPr id="43" name="Grupo 42">
          <a:hlinkClick xmlns:r="http://schemas.openxmlformats.org/officeDocument/2006/relationships" r:id="rId25"/>
          <a:extLst>
            <a:ext uri="{FF2B5EF4-FFF2-40B4-BE49-F238E27FC236}">
              <a16:creationId xmlns:a16="http://schemas.microsoft.com/office/drawing/2014/main" id="{DC53A377-F088-47B4-B20E-E858C0A8493D}"/>
            </a:ext>
          </a:extLst>
        </xdr:cNvPr>
        <xdr:cNvGrpSpPr/>
      </xdr:nvGrpSpPr>
      <xdr:grpSpPr>
        <a:xfrm>
          <a:off x="3903344" y="1606336"/>
          <a:ext cx="1268731" cy="1214970"/>
          <a:chOff x="3914774" y="1619671"/>
          <a:chExt cx="1266826" cy="1224495"/>
        </a:xfrm>
      </xdr:grpSpPr>
      <xdr:pic>
        <xdr:nvPicPr>
          <xdr:cNvPr id="12" name="Imagen 11">
            <a:extLst>
              <a:ext uri="{FF2B5EF4-FFF2-40B4-BE49-F238E27FC236}">
                <a16:creationId xmlns:a16="http://schemas.microsoft.com/office/drawing/2014/main" id="{865B4A5A-0145-EAFF-1F83-A278E9E3335C}"/>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4063847" y="1619671"/>
            <a:ext cx="987074" cy="971863"/>
          </a:xfrm>
          <a:prstGeom prst="rect">
            <a:avLst/>
          </a:prstGeom>
        </xdr:spPr>
      </xdr:pic>
      <xdr:sp macro="" textlink="">
        <xdr:nvSpPr>
          <xdr:cNvPr id="340" name="CuadroTexto 339">
            <a:extLst>
              <a:ext uri="{FF2B5EF4-FFF2-40B4-BE49-F238E27FC236}">
                <a16:creationId xmlns:a16="http://schemas.microsoft.com/office/drawing/2014/main" id="{5E75BB1C-7826-4C6C-8F48-B63C5351D527}"/>
              </a:ext>
            </a:extLst>
          </xdr:cNvPr>
          <xdr:cNvSpPr txBox="1"/>
        </xdr:nvSpPr>
        <xdr:spPr>
          <a:xfrm>
            <a:off x="3914774" y="2515261"/>
            <a:ext cx="1266826" cy="32890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200" b="1">
                <a:solidFill>
                  <a:srgbClr val="92B201"/>
                </a:solidFill>
              </a:rPr>
              <a:t>4. RADIACIONES</a:t>
            </a:r>
          </a:p>
        </xdr:txBody>
      </xdr:sp>
    </xdr:grpSp>
    <xdr:clientData/>
  </xdr:twoCellAnchor>
  <xdr:twoCellAnchor>
    <xdr:from>
      <xdr:col>8</xdr:col>
      <xdr:colOff>118110</xdr:colOff>
      <xdr:row>8</xdr:row>
      <xdr:rowOff>113731</xdr:rowOff>
    </xdr:from>
    <xdr:to>
      <xdr:col>9</xdr:col>
      <xdr:colOff>563881</xdr:colOff>
      <xdr:row>15</xdr:row>
      <xdr:rowOff>68581</xdr:rowOff>
    </xdr:to>
    <xdr:grpSp>
      <xdr:nvGrpSpPr>
        <xdr:cNvPr id="45" name="Grupo 44">
          <a:hlinkClick xmlns:r="http://schemas.openxmlformats.org/officeDocument/2006/relationships" r:id="rId27"/>
          <a:extLst>
            <a:ext uri="{FF2B5EF4-FFF2-40B4-BE49-F238E27FC236}">
              <a16:creationId xmlns:a16="http://schemas.microsoft.com/office/drawing/2014/main" id="{14C23B30-7A26-E04A-47C9-202803E5EDE9}"/>
            </a:ext>
          </a:extLst>
        </xdr:cNvPr>
        <xdr:cNvGrpSpPr/>
      </xdr:nvGrpSpPr>
      <xdr:grpSpPr>
        <a:xfrm>
          <a:off x="6444615" y="1580581"/>
          <a:ext cx="1232536" cy="1219770"/>
          <a:chOff x="6717030" y="1508191"/>
          <a:chExt cx="1238251" cy="1235010"/>
        </a:xfrm>
      </xdr:grpSpPr>
      <xdr:pic>
        <xdr:nvPicPr>
          <xdr:cNvPr id="16" name="Imagen 15">
            <a:extLst>
              <a:ext uri="{FF2B5EF4-FFF2-40B4-BE49-F238E27FC236}">
                <a16:creationId xmlns:a16="http://schemas.microsoft.com/office/drawing/2014/main" id="{9F548B7B-B94D-4FE7-FE89-C148421F222E}"/>
              </a:ext>
            </a:extLst>
          </xdr:cNvPr>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6929730" y="1508191"/>
            <a:ext cx="894531" cy="946067"/>
          </a:xfrm>
          <a:prstGeom prst="rect">
            <a:avLst/>
          </a:prstGeom>
        </xdr:spPr>
      </xdr:pic>
      <xdr:sp macro="" textlink="">
        <xdr:nvSpPr>
          <xdr:cNvPr id="341" name="CuadroTexto 340">
            <a:extLst>
              <a:ext uri="{FF2B5EF4-FFF2-40B4-BE49-F238E27FC236}">
                <a16:creationId xmlns:a16="http://schemas.microsoft.com/office/drawing/2014/main" id="{BDF5DA18-4000-4C0E-8008-88EE4926828F}"/>
              </a:ext>
            </a:extLst>
          </xdr:cNvPr>
          <xdr:cNvSpPr txBox="1"/>
        </xdr:nvSpPr>
        <xdr:spPr>
          <a:xfrm>
            <a:off x="6717030" y="2427602"/>
            <a:ext cx="1238251" cy="3155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200" b="1">
                <a:solidFill>
                  <a:srgbClr val="92B201"/>
                </a:solidFill>
              </a:rPr>
              <a:t>6. RUIDO</a:t>
            </a:r>
          </a:p>
        </xdr:txBody>
      </xdr:sp>
    </xdr:grpSp>
    <xdr:clientData/>
  </xdr:twoCellAnchor>
  <xdr:twoCellAnchor>
    <xdr:from>
      <xdr:col>11</xdr:col>
      <xdr:colOff>266699</xdr:colOff>
      <xdr:row>24</xdr:row>
      <xdr:rowOff>26293</xdr:rowOff>
    </xdr:from>
    <xdr:to>
      <xdr:col>13</xdr:col>
      <xdr:colOff>121919</xdr:colOff>
      <xdr:row>33</xdr:row>
      <xdr:rowOff>24762</xdr:rowOff>
    </xdr:to>
    <xdr:grpSp>
      <xdr:nvGrpSpPr>
        <xdr:cNvPr id="408" name="Grupo 407">
          <a:hlinkClick xmlns:r="http://schemas.openxmlformats.org/officeDocument/2006/relationships" r:id="rId29"/>
          <a:extLst>
            <a:ext uri="{FF2B5EF4-FFF2-40B4-BE49-F238E27FC236}">
              <a16:creationId xmlns:a16="http://schemas.microsoft.com/office/drawing/2014/main" id="{4D61C4F9-D53A-83ED-871F-FEC19186BD70}"/>
            </a:ext>
          </a:extLst>
        </xdr:cNvPr>
        <xdr:cNvGrpSpPr/>
      </xdr:nvGrpSpPr>
      <xdr:grpSpPr>
        <a:xfrm>
          <a:off x="8963024" y="4384933"/>
          <a:ext cx="1438275" cy="1627244"/>
          <a:chOff x="8971017" y="4280798"/>
          <a:chExt cx="1436370" cy="1627245"/>
        </a:xfrm>
      </xdr:grpSpPr>
      <xdr:pic>
        <xdr:nvPicPr>
          <xdr:cNvPr id="46" name="Imagen 45">
            <a:extLst>
              <a:ext uri="{FF2B5EF4-FFF2-40B4-BE49-F238E27FC236}">
                <a16:creationId xmlns:a16="http://schemas.microsoft.com/office/drawing/2014/main" id="{10420497-9E79-ECAC-7D6F-D11FECD929C8}"/>
              </a:ext>
            </a:extLst>
          </xdr:cNvPr>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val="0"/>
              </a:ext>
            </a:extLst>
          </a:blip>
          <a:stretch>
            <a:fillRect/>
          </a:stretch>
        </xdr:blipFill>
        <xdr:spPr>
          <a:xfrm>
            <a:off x="9224008" y="4280798"/>
            <a:ext cx="1080208" cy="1085715"/>
          </a:xfrm>
          <a:prstGeom prst="rect">
            <a:avLst/>
          </a:prstGeom>
          <a:ln>
            <a:noFill/>
          </a:ln>
        </xdr:spPr>
      </xdr:pic>
      <xdr:sp macro="" textlink="">
        <xdr:nvSpPr>
          <xdr:cNvPr id="344" name="CuadroTexto 343">
            <a:extLst>
              <a:ext uri="{FF2B5EF4-FFF2-40B4-BE49-F238E27FC236}">
                <a16:creationId xmlns:a16="http://schemas.microsoft.com/office/drawing/2014/main" id="{3351D8AE-3DDA-46FF-9344-359D9A846EBB}"/>
              </a:ext>
            </a:extLst>
          </xdr:cNvPr>
          <xdr:cNvSpPr txBox="1"/>
        </xdr:nvSpPr>
        <xdr:spPr>
          <a:xfrm>
            <a:off x="8971017" y="5436637"/>
            <a:ext cx="1436370" cy="47140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200" b="1">
                <a:solidFill>
                  <a:srgbClr val="92B201"/>
                </a:solidFill>
              </a:rPr>
              <a:t>21. CONFORMIDAD MINERA</a:t>
            </a:r>
          </a:p>
        </xdr:txBody>
      </xdr:sp>
    </xdr:grpSp>
    <xdr:clientData/>
  </xdr:twoCellAnchor>
  <xdr:twoCellAnchor>
    <xdr:from>
      <xdr:col>6</xdr:col>
      <xdr:colOff>432435</xdr:colOff>
      <xdr:row>8</xdr:row>
      <xdr:rowOff>116130</xdr:rowOff>
    </xdr:from>
    <xdr:to>
      <xdr:col>8</xdr:col>
      <xdr:colOff>68580</xdr:colOff>
      <xdr:row>15</xdr:row>
      <xdr:rowOff>60960</xdr:rowOff>
    </xdr:to>
    <xdr:grpSp>
      <xdr:nvGrpSpPr>
        <xdr:cNvPr id="44" name="Grupo 43">
          <a:hlinkClick xmlns:r="http://schemas.openxmlformats.org/officeDocument/2006/relationships" r:id="rId31"/>
          <a:extLst>
            <a:ext uri="{FF2B5EF4-FFF2-40B4-BE49-F238E27FC236}">
              <a16:creationId xmlns:a16="http://schemas.microsoft.com/office/drawing/2014/main" id="{BE4BA82D-A63B-FA6C-B724-1A827C39E6F1}"/>
            </a:ext>
          </a:extLst>
        </xdr:cNvPr>
        <xdr:cNvGrpSpPr/>
      </xdr:nvGrpSpPr>
      <xdr:grpSpPr>
        <a:xfrm>
          <a:off x="5179695" y="1582980"/>
          <a:ext cx="1211580" cy="1207845"/>
          <a:chOff x="5286375" y="1655370"/>
          <a:chExt cx="1221105" cy="1224990"/>
        </a:xfrm>
      </xdr:grpSpPr>
      <xdr:pic>
        <xdr:nvPicPr>
          <xdr:cNvPr id="14" name="Imagen 13">
            <a:extLst>
              <a:ext uri="{FF2B5EF4-FFF2-40B4-BE49-F238E27FC236}">
                <a16:creationId xmlns:a16="http://schemas.microsoft.com/office/drawing/2014/main" id="{332EDC80-3244-A352-C47C-4527117CA01B}"/>
              </a:ext>
            </a:extLst>
          </xdr:cNvPr>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tretch>
            <a:fillRect/>
          </a:stretch>
        </xdr:blipFill>
        <xdr:spPr>
          <a:xfrm>
            <a:off x="5458874" y="1655370"/>
            <a:ext cx="912171" cy="957102"/>
          </a:xfrm>
          <a:prstGeom prst="rect">
            <a:avLst/>
          </a:prstGeom>
        </xdr:spPr>
      </xdr:pic>
      <xdr:sp macro="" textlink="">
        <xdr:nvSpPr>
          <xdr:cNvPr id="346" name="CuadroTexto 345">
            <a:extLst>
              <a:ext uri="{FF2B5EF4-FFF2-40B4-BE49-F238E27FC236}">
                <a16:creationId xmlns:a16="http://schemas.microsoft.com/office/drawing/2014/main" id="{4B0A78B6-488D-4F0E-9F18-37482CD89FEF}"/>
              </a:ext>
            </a:extLst>
          </xdr:cNvPr>
          <xdr:cNvSpPr txBox="1"/>
        </xdr:nvSpPr>
        <xdr:spPr>
          <a:xfrm>
            <a:off x="5286375" y="2553618"/>
            <a:ext cx="1221105" cy="3267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200" b="1">
                <a:solidFill>
                  <a:srgbClr val="92B201"/>
                </a:solidFill>
              </a:rPr>
              <a:t>5. EPIS</a:t>
            </a:r>
          </a:p>
        </xdr:txBody>
      </xdr:sp>
    </xdr:grpSp>
    <xdr:clientData/>
  </xdr:twoCellAnchor>
  <xdr:twoCellAnchor>
    <xdr:from>
      <xdr:col>9</xdr:col>
      <xdr:colOff>769619</xdr:colOff>
      <xdr:row>8</xdr:row>
      <xdr:rowOff>35129</xdr:rowOff>
    </xdr:from>
    <xdr:to>
      <xdr:col>11</xdr:col>
      <xdr:colOff>554355</xdr:colOff>
      <xdr:row>15</xdr:row>
      <xdr:rowOff>70485</xdr:rowOff>
    </xdr:to>
    <xdr:grpSp>
      <xdr:nvGrpSpPr>
        <xdr:cNvPr id="55" name="Grupo 54">
          <a:hlinkClick xmlns:r="http://schemas.openxmlformats.org/officeDocument/2006/relationships" r:id="rId33"/>
          <a:extLst>
            <a:ext uri="{FF2B5EF4-FFF2-40B4-BE49-F238E27FC236}">
              <a16:creationId xmlns:a16="http://schemas.microsoft.com/office/drawing/2014/main" id="{4656C6DA-45E6-A95F-4895-A9CF95A7F8A4}"/>
            </a:ext>
          </a:extLst>
        </xdr:cNvPr>
        <xdr:cNvGrpSpPr/>
      </xdr:nvGrpSpPr>
      <xdr:grpSpPr>
        <a:xfrm>
          <a:off x="7886699" y="1501979"/>
          <a:ext cx="1360171" cy="1300276"/>
          <a:chOff x="8031479" y="1421969"/>
          <a:chExt cx="1369696" cy="1315516"/>
        </a:xfrm>
      </xdr:grpSpPr>
      <xdr:pic>
        <xdr:nvPicPr>
          <xdr:cNvPr id="18" name="Imagen 17">
            <a:extLst>
              <a:ext uri="{FF2B5EF4-FFF2-40B4-BE49-F238E27FC236}">
                <a16:creationId xmlns:a16="http://schemas.microsoft.com/office/drawing/2014/main" id="{6622C376-B994-A74A-774F-B3D670EA911B}"/>
              </a:ext>
            </a:extLst>
          </xdr:cNvPr>
          <xdr:cNvPicPr>
            <a:picLocks noChangeAspect="1"/>
          </xdr:cNvPicPr>
        </xdr:nvPicPr>
        <xdr:blipFill>
          <a:blip xmlns:r="http://schemas.openxmlformats.org/officeDocument/2006/relationships" r:embed="rId34" cstate="print">
            <a:extLst>
              <a:ext uri="{28A0092B-C50C-407E-A947-70E740481C1C}">
                <a14:useLocalDpi xmlns:a14="http://schemas.microsoft.com/office/drawing/2010/main" val="0"/>
              </a:ext>
            </a:extLst>
          </a:blip>
          <a:stretch>
            <a:fillRect/>
          </a:stretch>
        </xdr:blipFill>
        <xdr:spPr>
          <a:xfrm>
            <a:off x="8207825" y="1421969"/>
            <a:ext cx="1165084" cy="1173600"/>
          </a:xfrm>
          <a:prstGeom prst="rect">
            <a:avLst/>
          </a:prstGeom>
        </xdr:spPr>
      </xdr:pic>
      <xdr:sp macro="" textlink="">
        <xdr:nvSpPr>
          <xdr:cNvPr id="349" name="CuadroTexto 348">
            <a:extLst>
              <a:ext uri="{FF2B5EF4-FFF2-40B4-BE49-F238E27FC236}">
                <a16:creationId xmlns:a16="http://schemas.microsoft.com/office/drawing/2014/main" id="{CA7FEB38-F322-47A0-95E6-66222D877F3A}"/>
              </a:ext>
            </a:extLst>
          </xdr:cNvPr>
          <xdr:cNvSpPr txBox="1"/>
        </xdr:nvSpPr>
        <xdr:spPr>
          <a:xfrm>
            <a:off x="8031479" y="2440232"/>
            <a:ext cx="1369696" cy="2972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200" b="1">
                <a:solidFill>
                  <a:srgbClr val="92B201"/>
                </a:solidFill>
              </a:rPr>
              <a:t>7.</a:t>
            </a:r>
            <a:r>
              <a:rPr lang="es-ES" sz="1200" b="1" baseline="0">
                <a:solidFill>
                  <a:srgbClr val="92B201"/>
                </a:solidFill>
              </a:rPr>
              <a:t> VIBRACIONES</a:t>
            </a:r>
            <a:endParaRPr lang="es-ES" sz="1200" b="1">
              <a:solidFill>
                <a:srgbClr val="92B201"/>
              </a:solidFill>
            </a:endParaRPr>
          </a:p>
        </xdr:txBody>
      </xdr:sp>
    </xdr:grpSp>
    <xdr:clientData/>
  </xdr:twoCellAnchor>
  <xdr:twoCellAnchor>
    <xdr:from>
      <xdr:col>12</xdr:col>
      <xdr:colOff>169544</xdr:colOff>
      <xdr:row>9</xdr:row>
      <xdr:rowOff>30825</xdr:rowOff>
    </xdr:from>
    <xdr:to>
      <xdr:col>13</xdr:col>
      <xdr:colOff>670560</xdr:colOff>
      <xdr:row>15</xdr:row>
      <xdr:rowOff>89535</xdr:rowOff>
    </xdr:to>
    <xdr:grpSp>
      <xdr:nvGrpSpPr>
        <xdr:cNvPr id="56" name="Grupo 55">
          <a:hlinkClick xmlns:r="http://schemas.openxmlformats.org/officeDocument/2006/relationships" r:id="rId35"/>
          <a:extLst>
            <a:ext uri="{FF2B5EF4-FFF2-40B4-BE49-F238E27FC236}">
              <a16:creationId xmlns:a16="http://schemas.microsoft.com/office/drawing/2014/main" id="{1508F90C-05A6-351E-8EDF-0528F8A66881}"/>
            </a:ext>
          </a:extLst>
        </xdr:cNvPr>
        <xdr:cNvGrpSpPr/>
      </xdr:nvGrpSpPr>
      <xdr:grpSpPr>
        <a:xfrm>
          <a:off x="9660254" y="1676745"/>
          <a:ext cx="1283971" cy="1150275"/>
          <a:chOff x="9473564" y="1570065"/>
          <a:chExt cx="1293496" cy="1155990"/>
        </a:xfrm>
      </xdr:grpSpPr>
      <xdr:pic>
        <xdr:nvPicPr>
          <xdr:cNvPr id="20" name="Imagen 19">
            <a:extLst>
              <a:ext uri="{FF2B5EF4-FFF2-40B4-BE49-F238E27FC236}">
                <a16:creationId xmlns:a16="http://schemas.microsoft.com/office/drawing/2014/main" id="{0B0DFABD-694B-967C-C790-516F3000BB37}"/>
              </a:ext>
            </a:extLst>
          </xdr:cNvPr>
          <xdr:cNvPicPr>
            <a:picLocks noChangeAspect="1"/>
          </xdr:cNvPicPr>
        </xdr:nvPicPr>
        <xdr:blipFill>
          <a:blip xmlns:r="http://schemas.openxmlformats.org/officeDocument/2006/relationships" r:embed="rId36" cstate="print">
            <a:extLst>
              <a:ext uri="{28A0092B-C50C-407E-A947-70E740481C1C}">
                <a14:useLocalDpi xmlns:a14="http://schemas.microsoft.com/office/drawing/2010/main" val="0"/>
              </a:ext>
            </a:extLst>
          </a:blip>
          <a:stretch>
            <a:fillRect/>
          </a:stretch>
        </xdr:blipFill>
        <xdr:spPr>
          <a:xfrm>
            <a:off x="9704845" y="1570065"/>
            <a:ext cx="923808" cy="851404"/>
          </a:xfrm>
          <a:prstGeom prst="rect">
            <a:avLst/>
          </a:prstGeom>
        </xdr:spPr>
      </xdr:pic>
      <xdr:sp macro="" textlink="">
        <xdr:nvSpPr>
          <xdr:cNvPr id="350" name="CuadroTexto 349">
            <a:extLst>
              <a:ext uri="{FF2B5EF4-FFF2-40B4-BE49-F238E27FC236}">
                <a16:creationId xmlns:a16="http://schemas.microsoft.com/office/drawing/2014/main" id="{C0FE7EA5-D027-48F1-B1C0-7AEB02896C03}"/>
              </a:ext>
            </a:extLst>
          </xdr:cNvPr>
          <xdr:cNvSpPr txBox="1"/>
        </xdr:nvSpPr>
        <xdr:spPr>
          <a:xfrm>
            <a:off x="9473564" y="2440042"/>
            <a:ext cx="1293496" cy="2860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200" b="1">
                <a:solidFill>
                  <a:srgbClr val="92B201"/>
                </a:solidFill>
              </a:rPr>
              <a:t>8. A. QUÍMICAS</a:t>
            </a:r>
          </a:p>
        </xdr:txBody>
      </xdr:sp>
    </xdr:grpSp>
    <xdr:clientData/>
  </xdr:twoCellAnchor>
  <xdr:twoCellAnchor>
    <xdr:from>
      <xdr:col>0</xdr:col>
      <xdr:colOff>655627</xdr:colOff>
      <xdr:row>17</xdr:row>
      <xdr:rowOff>48361</xdr:rowOff>
    </xdr:from>
    <xdr:to>
      <xdr:col>2</xdr:col>
      <xdr:colOff>598170</xdr:colOff>
      <xdr:row>24</xdr:row>
      <xdr:rowOff>32385</xdr:rowOff>
    </xdr:to>
    <xdr:grpSp>
      <xdr:nvGrpSpPr>
        <xdr:cNvPr id="70" name="Grupo 69">
          <a:extLst>
            <a:ext uri="{FF2B5EF4-FFF2-40B4-BE49-F238E27FC236}">
              <a16:creationId xmlns:a16="http://schemas.microsoft.com/office/drawing/2014/main" id="{53324CCA-63AA-BB32-95FD-FE7BDC3E6873}"/>
            </a:ext>
          </a:extLst>
        </xdr:cNvPr>
        <xdr:cNvGrpSpPr/>
      </xdr:nvGrpSpPr>
      <xdr:grpSpPr>
        <a:xfrm>
          <a:off x="657532" y="3145891"/>
          <a:ext cx="1519883" cy="1247039"/>
          <a:chOff x="655627" y="3172561"/>
          <a:chExt cx="1527503" cy="1264184"/>
        </a:xfrm>
      </xdr:grpSpPr>
      <xdr:pic>
        <xdr:nvPicPr>
          <xdr:cNvPr id="22" name="Imagen 21">
            <a:hlinkClick xmlns:r="http://schemas.openxmlformats.org/officeDocument/2006/relationships" r:id="rId37"/>
            <a:extLst>
              <a:ext uri="{FF2B5EF4-FFF2-40B4-BE49-F238E27FC236}">
                <a16:creationId xmlns:a16="http://schemas.microsoft.com/office/drawing/2014/main" id="{368D9CF0-4520-1E00-BF43-C8614ED53E8B}"/>
              </a:ext>
            </a:extLst>
          </xdr:cNvPr>
          <xdr:cNvPicPr>
            <a:picLocks noChangeAspect="1"/>
          </xdr:cNvPicPr>
        </xdr:nvPicPr>
        <xdr:blipFill>
          <a:blip xmlns:r="http://schemas.openxmlformats.org/officeDocument/2006/relationships" r:embed="rId38" cstate="print">
            <a:extLst>
              <a:ext uri="{28A0092B-C50C-407E-A947-70E740481C1C}">
                <a14:useLocalDpi xmlns:a14="http://schemas.microsoft.com/office/drawing/2010/main" val="0"/>
              </a:ext>
            </a:extLst>
          </a:blip>
          <a:stretch>
            <a:fillRect/>
          </a:stretch>
        </xdr:blipFill>
        <xdr:spPr>
          <a:xfrm>
            <a:off x="863223" y="3172561"/>
            <a:ext cx="1051562" cy="939493"/>
          </a:xfrm>
          <a:prstGeom prst="rect">
            <a:avLst/>
          </a:prstGeom>
        </xdr:spPr>
      </xdr:pic>
      <xdr:sp macro="" textlink="">
        <xdr:nvSpPr>
          <xdr:cNvPr id="351" name="CuadroTexto 350">
            <a:extLst>
              <a:ext uri="{FF2B5EF4-FFF2-40B4-BE49-F238E27FC236}">
                <a16:creationId xmlns:a16="http://schemas.microsoft.com/office/drawing/2014/main" id="{2AD76EA4-24D0-45EA-B942-5EA7C29AE6F4}"/>
              </a:ext>
            </a:extLst>
          </xdr:cNvPr>
          <xdr:cNvSpPr txBox="1"/>
        </xdr:nvSpPr>
        <xdr:spPr>
          <a:xfrm>
            <a:off x="655627" y="4161973"/>
            <a:ext cx="1527503" cy="27477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200" b="1">
                <a:solidFill>
                  <a:srgbClr val="92B201"/>
                </a:solidFill>
              </a:rPr>
              <a:t>9. A. CANCERÍGENOS</a:t>
            </a:r>
          </a:p>
        </xdr:txBody>
      </xdr:sp>
    </xdr:grpSp>
    <xdr:clientData/>
  </xdr:twoCellAnchor>
  <xdr:twoCellAnchor>
    <xdr:from>
      <xdr:col>2</xdr:col>
      <xdr:colOff>769618</xdr:colOff>
      <xdr:row>16</xdr:row>
      <xdr:rowOff>106034</xdr:rowOff>
    </xdr:from>
    <xdr:to>
      <xdr:col>4</xdr:col>
      <xdr:colOff>710564</xdr:colOff>
      <xdr:row>24</xdr:row>
      <xdr:rowOff>5715</xdr:rowOff>
    </xdr:to>
    <xdr:grpSp>
      <xdr:nvGrpSpPr>
        <xdr:cNvPr id="69" name="Grupo 68">
          <a:hlinkClick xmlns:r="http://schemas.openxmlformats.org/officeDocument/2006/relationships" r:id="rId39"/>
          <a:extLst>
            <a:ext uri="{FF2B5EF4-FFF2-40B4-BE49-F238E27FC236}">
              <a16:creationId xmlns:a16="http://schemas.microsoft.com/office/drawing/2014/main" id="{45F5A09D-E710-8D52-6871-C6A40DDBDC4D}"/>
            </a:ext>
          </a:extLst>
        </xdr:cNvPr>
        <xdr:cNvGrpSpPr/>
      </xdr:nvGrpSpPr>
      <xdr:grpSpPr>
        <a:xfrm>
          <a:off x="2352673" y="3018779"/>
          <a:ext cx="1516381" cy="1351291"/>
          <a:chOff x="2354578" y="3047354"/>
          <a:chExt cx="1525906" cy="1362721"/>
        </a:xfrm>
      </xdr:grpSpPr>
      <xdr:pic>
        <xdr:nvPicPr>
          <xdr:cNvPr id="24" name="Imagen 23">
            <a:extLst>
              <a:ext uri="{FF2B5EF4-FFF2-40B4-BE49-F238E27FC236}">
                <a16:creationId xmlns:a16="http://schemas.microsoft.com/office/drawing/2014/main" id="{6BA8A369-761B-BFED-BF1B-DF9479600DE3}"/>
              </a:ext>
            </a:extLst>
          </xdr:cNvPr>
          <xdr:cNvPicPr>
            <a:picLocks noChangeAspect="1"/>
          </xdr:cNvPicPr>
        </xdr:nvPicPr>
        <xdr:blipFill>
          <a:blip xmlns:r="http://schemas.openxmlformats.org/officeDocument/2006/relationships" r:embed="rId40" cstate="print">
            <a:extLst>
              <a:ext uri="{28A0092B-C50C-407E-A947-70E740481C1C}">
                <a14:useLocalDpi xmlns:a14="http://schemas.microsoft.com/office/drawing/2010/main" val="0"/>
              </a:ext>
            </a:extLst>
          </a:blip>
          <a:stretch>
            <a:fillRect/>
          </a:stretch>
        </xdr:blipFill>
        <xdr:spPr>
          <a:xfrm>
            <a:off x="2547753" y="3047354"/>
            <a:ext cx="1017567" cy="850732"/>
          </a:xfrm>
          <a:prstGeom prst="rect">
            <a:avLst/>
          </a:prstGeom>
        </xdr:spPr>
      </xdr:pic>
      <xdr:sp macro="" textlink="">
        <xdr:nvSpPr>
          <xdr:cNvPr id="352" name="CuadroTexto 351">
            <a:extLst>
              <a:ext uri="{FF2B5EF4-FFF2-40B4-BE49-F238E27FC236}">
                <a16:creationId xmlns:a16="http://schemas.microsoft.com/office/drawing/2014/main" id="{CCB4781A-5CC2-4E08-89DA-5E466DE4C25B}"/>
              </a:ext>
            </a:extLst>
          </xdr:cNvPr>
          <xdr:cNvSpPr txBox="1"/>
        </xdr:nvSpPr>
        <xdr:spPr>
          <a:xfrm>
            <a:off x="2354578" y="3936260"/>
            <a:ext cx="1525906" cy="47381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200" b="1">
                <a:solidFill>
                  <a:srgbClr val="92B201"/>
                </a:solidFill>
              </a:rPr>
              <a:t>10.</a:t>
            </a:r>
            <a:r>
              <a:rPr lang="es-ES" sz="1200" b="1" baseline="0">
                <a:solidFill>
                  <a:srgbClr val="92B201"/>
                </a:solidFill>
              </a:rPr>
              <a:t> MANIPULACIÓN MANUAL DE CARGAS</a:t>
            </a:r>
            <a:endParaRPr lang="es-ES" sz="1200" b="1">
              <a:solidFill>
                <a:srgbClr val="92B201"/>
              </a:solidFill>
            </a:endParaRPr>
          </a:p>
        </xdr:txBody>
      </xdr:sp>
    </xdr:grpSp>
    <xdr:clientData/>
  </xdr:twoCellAnchor>
  <xdr:twoCellAnchor>
    <xdr:from>
      <xdr:col>12</xdr:col>
      <xdr:colOff>393146</xdr:colOff>
      <xdr:row>16</xdr:row>
      <xdr:rowOff>79335</xdr:rowOff>
    </xdr:from>
    <xdr:to>
      <xdr:col>13</xdr:col>
      <xdr:colOff>620490</xdr:colOff>
      <xdr:row>21</xdr:row>
      <xdr:rowOff>139144</xdr:rowOff>
    </xdr:to>
    <xdr:pic>
      <xdr:nvPicPr>
        <xdr:cNvPr id="34" name="Imagen 33">
          <a:hlinkClick xmlns:r="http://schemas.openxmlformats.org/officeDocument/2006/relationships" r:id="rId41"/>
          <a:extLst>
            <a:ext uri="{FF2B5EF4-FFF2-40B4-BE49-F238E27FC236}">
              <a16:creationId xmlns:a16="http://schemas.microsoft.com/office/drawing/2014/main" id="{7B037C67-B1F6-8567-E8C9-D2DADAA4E082}"/>
            </a:ext>
          </a:extLst>
        </xdr:cNvPr>
        <xdr:cNvPicPr>
          <a:picLocks noChangeAspect="1"/>
        </xdr:cNvPicPr>
      </xdr:nvPicPr>
      <xdr:blipFill>
        <a:blip xmlns:r="http://schemas.openxmlformats.org/officeDocument/2006/relationships" r:embed="rId42" cstate="print">
          <a:extLst>
            <a:ext uri="{28A0092B-C50C-407E-A947-70E740481C1C}">
              <a14:useLocalDpi xmlns:a14="http://schemas.microsoft.com/office/drawing/2010/main" val="0"/>
            </a:ext>
          </a:extLst>
        </a:blip>
        <a:stretch>
          <a:fillRect/>
        </a:stretch>
      </xdr:blipFill>
      <xdr:spPr>
        <a:xfrm>
          <a:off x="9902906" y="3020655"/>
          <a:ext cx="1019824" cy="974209"/>
        </a:xfrm>
        <a:prstGeom prst="rect">
          <a:avLst/>
        </a:prstGeom>
      </xdr:spPr>
    </xdr:pic>
    <xdr:clientData/>
  </xdr:twoCellAnchor>
  <xdr:twoCellAnchor>
    <xdr:from>
      <xdr:col>2</xdr:col>
      <xdr:colOff>62863</xdr:colOff>
      <xdr:row>25</xdr:row>
      <xdr:rowOff>66870</xdr:rowOff>
    </xdr:from>
    <xdr:to>
      <xdr:col>4</xdr:col>
      <xdr:colOff>55244</xdr:colOff>
      <xdr:row>33</xdr:row>
      <xdr:rowOff>93345</xdr:rowOff>
    </xdr:to>
    <xdr:grpSp>
      <xdr:nvGrpSpPr>
        <xdr:cNvPr id="403" name="Grupo 402">
          <a:hlinkClick xmlns:r="http://schemas.openxmlformats.org/officeDocument/2006/relationships" r:id="rId43"/>
          <a:extLst>
            <a:ext uri="{FF2B5EF4-FFF2-40B4-BE49-F238E27FC236}">
              <a16:creationId xmlns:a16="http://schemas.microsoft.com/office/drawing/2014/main" id="{BD3A32C6-FE6A-8B5B-CD74-EE9B3F9ED658}"/>
            </a:ext>
          </a:extLst>
        </xdr:cNvPr>
        <xdr:cNvGrpSpPr/>
      </xdr:nvGrpSpPr>
      <xdr:grpSpPr>
        <a:xfrm>
          <a:off x="1640203" y="4608390"/>
          <a:ext cx="1581151" cy="1479990"/>
          <a:chOff x="664843" y="4697925"/>
          <a:chExt cx="1573531" cy="1472370"/>
        </a:xfrm>
      </xdr:grpSpPr>
      <xdr:pic>
        <xdr:nvPicPr>
          <xdr:cNvPr id="36" name="Imagen 35">
            <a:extLst>
              <a:ext uri="{FF2B5EF4-FFF2-40B4-BE49-F238E27FC236}">
                <a16:creationId xmlns:a16="http://schemas.microsoft.com/office/drawing/2014/main" id="{2450CD0C-5671-4726-1D19-0048FEB65197}"/>
              </a:ext>
            </a:extLst>
          </xdr:cNvPr>
          <xdr:cNvPicPr>
            <a:picLocks noChangeAspect="1"/>
          </xdr:cNvPicPr>
        </xdr:nvPicPr>
        <xdr:blipFill>
          <a:blip xmlns:r="http://schemas.openxmlformats.org/officeDocument/2006/relationships" r:embed="rId44" cstate="print">
            <a:extLst>
              <a:ext uri="{28A0092B-C50C-407E-A947-70E740481C1C}">
                <a14:useLocalDpi xmlns:a14="http://schemas.microsoft.com/office/drawing/2010/main" val="0"/>
              </a:ext>
            </a:extLst>
          </a:blip>
          <a:stretch>
            <a:fillRect/>
          </a:stretch>
        </xdr:blipFill>
        <xdr:spPr>
          <a:xfrm>
            <a:off x="826965" y="4697925"/>
            <a:ext cx="1078724" cy="1080000"/>
          </a:xfrm>
          <a:prstGeom prst="rect">
            <a:avLst/>
          </a:prstGeom>
          <a:ln>
            <a:noFill/>
          </a:ln>
        </xdr:spPr>
      </xdr:pic>
      <xdr:sp macro="" textlink="">
        <xdr:nvSpPr>
          <xdr:cNvPr id="358" name="CuadroTexto 357">
            <a:extLst>
              <a:ext uri="{FF2B5EF4-FFF2-40B4-BE49-F238E27FC236}">
                <a16:creationId xmlns:a16="http://schemas.microsoft.com/office/drawing/2014/main" id="{9E09130E-349D-4D8C-BA5F-F3E1A313C624}"/>
              </a:ext>
            </a:extLst>
          </xdr:cNvPr>
          <xdr:cNvSpPr txBox="1"/>
        </xdr:nvSpPr>
        <xdr:spPr>
          <a:xfrm>
            <a:off x="664843" y="5775090"/>
            <a:ext cx="1573531" cy="39520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200" b="1">
                <a:solidFill>
                  <a:srgbClr val="92B201"/>
                </a:solidFill>
              </a:rPr>
              <a:t>16. DSS</a:t>
            </a:r>
          </a:p>
        </xdr:txBody>
      </xdr:sp>
    </xdr:grpSp>
    <xdr:clientData/>
  </xdr:twoCellAnchor>
  <xdr:twoCellAnchor>
    <xdr:from>
      <xdr:col>3</xdr:col>
      <xdr:colOff>727709</xdr:colOff>
      <xdr:row>25</xdr:row>
      <xdr:rowOff>35895</xdr:rowOff>
    </xdr:from>
    <xdr:to>
      <xdr:col>5</xdr:col>
      <xdr:colOff>630555</xdr:colOff>
      <xdr:row>33</xdr:row>
      <xdr:rowOff>60960</xdr:rowOff>
    </xdr:to>
    <xdr:grpSp>
      <xdr:nvGrpSpPr>
        <xdr:cNvPr id="404" name="Grupo 403">
          <a:hlinkClick xmlns:r="http://schemas.openxmlformats.org/officeDocument/2006/relationships" r:id="rId45"/>
          <a:extLst>
            <a:ext uri="{FF2B5EF4-FFF2-40B4-BE49-F238E27FC236}">
              <a16:creationId xmlns:a16="http://schemas.microsoft.com/office/drawing/2014/main" id="{39BFD491-313F-F42C-4C55-05E19A302D5A}"/>
            </a:ext>
          </a:extLst>
        </xdr:cNvPr>
        <xdr:cNvGrpSpPr/>
      </xdr:nvGrpSpPr>
      <xdr:grpSpPr>
        <a:xfrm>
          <a:off x="3099434" y="4579320"/>
          <a:ext cx="1480186" cy="1469055"/>
          <a:chOff x="3099329" y="4561850"/>
          <a:chExt cx="1483996" cy="1470960"/>
        </a:xfrm>
      </xdr:grpSpPr>
      <xdr:pic>
        <xdr:nvPicPr>
          <xdr:cNvPr id="38" name="Imagen 37">
            <a:extLst>
              <a:ext uri="{FF2B5EF4-FFF2-40B4-BE49-F238E27FC236}">
                <a16:creationId xmlns:a16="http://schemas.microsoft.com/office/drawing/2014/main" id="{8BC0E932-C59A-BC55-7890-D8455B7B3125}"/>
              </a:ext>
            </a:extLst>
          </xdr:cNvPr>
          <xdr:cNvPicPr>
            <a:picLocks noChangeAspect="1"/>
          </xdr:cNvPicPr>
        </xdr:nvPicPr>
        <xdr:blipFill>
          <a:blip xmlns:r="http://schemas.openxmlformats.org/officeDocument/2006/relationships" r:embed="rId46" cstate="print">
            <a:extLst>
              <a:ext uri="{28A0092B-C50C-407E-A947-70E740481C1C}">
                <a14:useLocalDpi xmlns:a14="http://schemas.microsoft.com/office/drawing/2010/main" val="0"/>
              </a:ext>
            </a:extLst>
          </a:blip>
          <a:stretch>
            <a:fillRect/>
          </a:stretch>
        </xdr:blipFill>
        <xdr:spPr>
          <a:xfrm>
            <a:off x="3270480" y="4561850"/>
            <a:ext cx="1092492" cy="1062855"/>
          </a:xfrm>
          <a:prstGeom prst="rect">
            <a:avLst/>
          </a:prstGeom>
          <a:ln>
            <a:noFill/>
          </a:ln>
        </xdr:spPr>
      </xdr:pic>
      <xdr:sp macro="" textlink="">
        <xdr:nvSpPr>
          <xdr:cNvPr id="359" name="CuadroTexto 358">
            <a:extLst>
              <a:ext uri="{FF2B5EF4-FFF2-40B4-BE49-F238E27FC236}">
                <a16:creationId xmlns:a16="http://schemas.microsoft.com/office/drawing/2014/main" id="{916678F0-C122-4EBF-897F-428A57D6F068}"/>
              </a:ext>
            </a:extLst>
          </xdr:cNvPr>
          <xdr:cNvSpPr txBox="1"/>
        </xdr:nvSpPr>
        <xdr:spPr>
          <a:xfrm>
            <a:off x="3099329" y="5643320"/>
            <a:ext cx="1483996" cy="38949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200" b="1">
                <a:solidFill>
                  <a:srgbClr val="92B201"/>
                </a:solidFill>
              </a:rPr>
              <a:t>17. POLVO</a:t>
            </a:r>
            <a:r>
              <a:rPr lang="es-ES" sz="1200" b="1" baseline="0">
                <a:solidFill>
                  <a:srgbClr val="92B201"/>
                </a:solidFill>
              </a:rPr>
              <a:t> Y SCR</a:t>
            </a:r>
            <a:endParaRPr lang="es-ES" sz="1200" b="1">
              <a:solidFill>
                <a:srgbClr val="92B201"/>
              </a:solidFill>
            </a:endParaRPr>
          </a:p>
        </xdr:txBody>
      </xdr:sp>
    </xdr:grpSp>
    <xdr:clientData/>
  </xdr:twoCellAnchor>
  <xdr:twoCellAnchor>
    <xdr:from>
      <xdr:col>5</xdr:col>
      <xdr:colOff>533399</xdr:colOff>
      <xdr:row>25</xdr:row>
      <xdr:rowOff>39211</xdr:rowOff>
    </xdr:from>
    <xdr:to>
      <xdr:col>7</xdr:col>
      <xdr:colOff>436245</xdr:colOff>
      <xdr:row>33</xdr:row>
      <xdr:rowOff>20955</xdr:rowOff>
    </xdr:to>
    <xdr:grpSp>
      <xdr:nvGrpSpPr>
        <xdr:cNvPr id="405" name="Grupo 404">
          <a:hlinkClick xmlns:r="http://schemas.openxmlformats.org/officeDocument/2006/relationships" r:id="rId47"/>
          <a:extLst>
            <a:ext uri="{FF2B5EF4-FFF2-40B4-BE49-F238E27FC236}">
              <a16:creationId xmlns:a16="http://schemas.microsoft.com/office/drawing/2014/main" id="{F43223DA-1A70-FD23-5354-957778E1E59B}"/>
            </a:ext>
          </a:extLst>
        </xdr:cNvPr>
        <xdr:cNvGrpSpPr/>
      </xdr:nvGrpSpPr>
      <xdr:grpSpPr>
        <a:xfrm>
          <a:off x="4486274" y="4582636"/>
          <a:ext cx="1487806" cy="1425734"/>
          <a:chOff x="4486540" y="4563087"/>
          <a:chExt cx="1483996" cy="1431449"/>
        </a:xfrm>
      </xdr:grpSpPr>
      <xdr:pic>
        <xdr:nvPicPr>
          <xdr:cNvPr id="40" name="Imagen 39">
            <a:extLst>
              <a:ext uri="{FF2B5EF4-FFF2-40B4-BE49-F238E27FC236}">
                <a16:creationId xmlns:a16="http://schemas.microsoft.com/office/drawing/2014/main" id="{CA56212F-1F92-3C6E-5397-C481B0305AFC}"/>
              </a:ext>
            </a:extLst>
          </xdr:cNvPr>
          <xdr:cNvPicPr>
            <a:picLocks noChangeAspect="1"/>
          </xdr:cNvPicPr>
        </xdr:nvPicPr>
        <xdr:blipFill>
          <a:blip xmlns:r="http://schemas.openxmlformats.org/officeDocument/2006/relationships" r:embed="rId48" cstate="print">
            <a:extLst>
              <a:ext uri="{28A0092B-C50C-407E-A947-70E740481C1C}">
                <a14:useLocalDpi xmlns:a14="http://schemas.microsoft.com/office/drawing/2010/main" val="0"/>
              </a:ext>
            </a:extLst>
          </a:blip>
          <a:stretch>
            <a:fillRect/>
          </a:stretch>
        </xdr:blipFill>
        <xdr:spPr>
          <a:xfrm>
            <a:off x="4742921" y="4563087"/>
            <a:ext cx="1083591" cy="1064760"/>
          </a:xfrm>
          <a:prstGeom prst="rect">
            <a:avLst/>
          </a:prstGeom>
          <a:ln>
            <a:noFill/>
          </a:ln>
        </xdr:spPr>
      </xdr:pic>
      <xdr:sp macro="" textlink="">
        <xdr:nvSpPr>
          <xdr:cNvPr id="360" name="CuadroTexto 359">
            <a:extLst>
              <a:ext uri="{FF2B5EF4-FFF2-40B4-BE49-F238E27FC236}">
                <a16:creationId xmlns:a16="http://schemas.microsoft.com/office/drawing/2014/main" id="{C30071EE-5556-4F71-BDDF-D562262AFB2C}"/>
              </a:ext>
            </a:extLst>
          </xdr:cNvPr>
          <xdr:cNvSpPr txBox="1"/>
        </xdr:nvSpPr>
        <xdr:spPr>
          <a:xfrm>
            <a:off x="4486540" y="5627906"/>
            <a:ext cx="1483996" cy="36663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200" b="1">
                <a:solidFill>
                  <a:srgbClr val="92B201"/>
                </a:solidFill>
              </a:rPr>
              <a:t>18. CAE</a:t>
            </a:r>
          </a:p>
        </xdr:txBody>
      </xdr:sp>
    </xdr:grpSp>
    <xdr:clientData/>
  </xdr:twoCellAnchor>
  <xdr:twoCellAnchor>
    <xdr:from>
      <xdr:col>7</xdr:col>
      <xdr:colOff>462914</xdr:colOff>
      <xdr:row>25</xdr:row>
      <xdr:rowOff>57765</xdr:rowOff>
    </xdr:from>
    <xdr:to>
      <xdr:col>9</xdr:col>
      <xdr:colOff>316229</xdr:colOff>
      <xdr:row>33</xdr:row>
      <xdr:rowOff>62865</xdr:rowOff>
    </xdr:to>
    <xdr:grpSp>
      <xdr:nvGrpSpPr>
        <xdr:cNvPr id="406" name="Grupo 405">
          <a:hlinkClick xmlns:r="http://schemas.openxmlformats.org/officeDocument/2006/relationships" r:id="rId49"/>
          <a:extLst>
            <a:ext uri="{FF2B5EF4-FFF2-40B4-BE49-F238E27FC236}">
              <a16:creationId xmlns:a16="http://schemas.microsoft.com/office/drawing/2014/main" id="{87EA2141-E141-2AE3-C4BC-6A296094BE7E}"/>
            </a:ext>
          </a:extLst>
        </xdr:cNvPr>
        <xdr:cNvGrpSpPr/>
      </xdr:nvGrpSpPr>
      <xdr:grpSpPr>
        <a:xfrm>
          <a:off x="5998844" y="4597380"/>
          <a:ext cx="1434465" cy="1452900"/>
          <a:chOff x="5997189" y="4530461"/>
          <a:chExt cx="1434465" cy="1452900"/>
        </a:xfrm>
      </xdr:grpSpPr>
      <xdr:pic>
        <xdr:nvPicPr>
          <xdr:cNvPr id="42" name="Imagen 41">
            <a:extLst>
              <a:ext uri="{FF2B5EF4-FFF2-40B4-BE49-F238E27FC236}">
                <a16:creationId xmlns:a16="http://schemas.microsoft.com/office/drawing/2014/main" id="{B514D40E-71BF-831B-F589-E86AFC77186A}"/>
              </a:ext>
            </a:extLst>
          </xdr:cNvPr>
          <xdr:cNvPicPr>
            <a:picLocks noChangeAspect="1"/>
          </xdr:cNvPicPr>
        </xdr:nvPicPr>
        <xdr:blipFill>
          <a:blip xmlns:r="http://schemas.openxmlformats.org/officeDocument/2006/relationships" r:embed="rId50" cstate="print">
            <a:extLst>
              <a:ext uri="{28A0092B-C50C-407E-A947-70E740481C1C}">
                <a14:useLocalDpi xmlns:a14="http://schemas.microsoft.com/office/drawing/2010/main" val="0"/>
              </a:ext>
            </a:extLst>
          </a:blip>
          <a:stretch>
            <a:fillRect/>
          </a:stretch>
        </xdr:blipFill>
        <xdr:spPr>
          <a:xfrm>
            <a:off x="6150205" y="4530461"/>
            <a:ext cx="1079781" cy="1089525"/>
          </a:xfrm>
          <a:prstGeom prst="rect">
            <a:avLst/>
          </a:prstGeom>
          <a:ln>
            <a:noFill/>
          </a:ln>
        </xdr:spPr>
      </xdr:pic>
      <xdr:sp macro="" textlink="">
        <xdr:nvSpPr>
          <xdr:cNvPr id="361" name="CuadroTexto 360">
            <a:extLst>
              <a:ext uri="{FF2B5EF4-FFF2-40B4-BE49-F238E27FC236}">
                <a16:creationId xmlns:a16="http://schemas.microsoft.com/office/drawing/2014/main" id="{443E6E02-8F69-4E60-83E3-122F4022B216}"/>
              </a:ext>
            </a:extLst>
          </xdr:cNvPr>
          <xdr:cNvSpPr txBox="1"/>
        </xdr:nvSpPr>
        <xdr:spPr>
          <a:xfrm>
            <a:off x="5997189" y="5625695"/>
            <a:ext cx="1434465" cy="35766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200" b="1">
                <a:solidFill>
                  <a:srgbClr val="92B201"/>
                </a:solidFill>
              </a:rPr>
              <a:t>19. SEG PERSONAL</a:t>
            </a:r>
          </a:p>
        </xdr:txBody>
      </xdr:sp>
    </xdr:grpSp>
    <xdr:clientData/>
  </xdr:twoCellAnchor>
  <xdr:twoCellAnchor>
    <xdr:from>
      <xdr:col>9</xdr:col>
      <xdr:colOff>638174</xdr:colOff>
      <xdr:row>16</xdr:row>
      <xdr:rowOff>98776</xdr:rowOff>
    </xdr:from>
    <xdr:to>
      <xdr:col>12</xdr:col>
      <xdr:colOff>160020</xdr:colOff>
      <xdr:row>23</xdr:row>
      <xdr:rowOff>121920</xdr:rowOff>
    </xdr:to>
    <xdr:grpSp>
      <xdr:nvGrpSpPr>
        <xdr:cNvPr id="63" name="Grupo 62">
          <a:hlinkClick xmlns:r="http://schemas.openxmlformats.org/officeDocument/2006/relationships" r:id="rId51"/>
          <a:extLst>
            <a:ext uri="{FF2B5EF4-FFF2-40B4-BE49-F238E27FC236}">
              <a16:creationId xmlns:a16="http://schemas.microsoft.com/office/drawing/2014/main" id="{D63AFC0A-AA3A-B9AE-74C8-7D89C4911F48}"/>
            </a:ext>
          </a:extLst>
        </xdr:cNvPr>
        <xdr:cNvGrpSpPr/>
      </xdr:nvGrpSpPr>
      <xdr:grpSpPr>
        <a:xfrm>
          <a:off x="7751444" y="3009616"/>
          <a:ext cx="1897381" cy="1295684"/>
          <a:chOff x="7770494" y="3040096"/>
          <a:chExt cx="1899286" cy="1303304"/>
        </a:xfrm>
      </xdr:grpSpPr>
      <xdr:sp macro="" textlink="">
        <xdr:nvSpPr>
          <xdr:cNvPr id="356" name="CuadroTexto 355">
            <a:extLst>
              <a:ext uri="{FF2B5EF4-FFF2-40B4-BE49-F238E27FC236}">
                <a16:creationId xmlns:a16="http://schemas.microsoft.com/office/drawing/2014/main" id="{BFBE711B-CD1C-47B4-992B-42DE39CE2949}"/>
              </a:ext>
            </a:extLst>
          </xdr:cNvPr>
          <xdr:cNvSpPr txBox="1"/>
        </xdr:nvSpPr>
        <xdr:spPr>
          <a:xfrm>
            <a:off x="7770494" y="3947681"/>
            <a:ext cx="1899286" cy="39571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200" b="1">
                <a:solidFill>
                  <a:srgbClr val="92B201"/>
                </a:solidFill>
              </a:rPr>
              <a:t>14.  TRABAJO EN ALTURAS</a:t>
            </a:r>
          </a:p>
        </xdr:txBody>
      </xdr:sp>
      <xdr:pic>
        <xdr:nvPicPr>
          <xdr:cNvPr id="386" name="Imagen 385">
            <a:extLst>
              <a:ext uri="{FF2B5EF4-FFF2-40B4-BE49-F238E27FC236}">
                <a16:creationId xmlns:a16="http://schemas.microsoft.com/office/drawing/2014/main" id="{CB9D1202-560C-0B40-0198-3F2022E69900}"/>
              </a:ext>
            </a:extLst>
          </xdr:cNvPr>
          <xdr:cNvPicPr>
            <a:picLocks noChangeAspect="1"/>
          </xdr:cNvPicPr>
        </xdr:nvPicPr>
        <xdr:blipFill>
          <a:blip xmlns:r="http://schemas.openxmlformats.org/officeDocument/2006/relationships" r:embed="rId52" cstate="print">
            <a:extLst>
              <a:ext uri="{28A0092B-C50C-407E-A947-70E740481C1C}">
                <a14:useLocalDpi xmlns:a14="http://schemas.microsoft.com/office/drawing/2010/main" val="0"/>
              </a:ext>
            </a:extLst>
          </a:blip>
          <a:stretch>
            <a:fillRect/>
          </a:stretch>
        </xdr:blipFill>
        <xdr:spPr>
          <a:xfrm>
            <a:off x="8233899" y="3040096"/>
            <a:ext cx="969815" cy="993262"/>
          </a:xfrm>
          <a:prstGeom prst="rect">
            <a:avLst/>
          </a:prstGeom>
        </xdr:spPr>
      </xdr:pic>
    </xdr:grpSp>
    <xdr:clientData/>
  </xdr:twoCellAnchor>
  <xdr:twoCellAnchor>
    <xdr:from>
      <xdr:col>7</xdr:col>
      <xdr:colOff>603884</xdr:colOff>
      <xdr:row>16</xdr:row>
      <xdr:rowOff>66450</xdr:rowOff>
    </xdr:from>
    <xdr:to>
      <xdr:col>9</xdr:col>
      <xdr:colOff>723900</xdr:colOff>
      <xdr:row>24</xdr:row>
      <xdr:rowOff>118110</xdr:rowOff>
    </xdr:to>
    <xdr:grpSp>
      <xdr:nvGrpSpPr>
        <xdr:cNvPr id="59" name="Grupo 58">
          <a:hlinkClick xmlns:r="http://schemas.openxmlformats.org/officeDocument/2006/relationships" r:id="rId53"/>
          <a:extLst>
            <a:ext uri="{FF2B5EF4-FFF2-40B4-BE49-F238E27FC236}">
              <a16:creationId xmlns:a16="http://schemas.microsoft.com/office/drawing/2014/main" id="{BB8E035C-3C9B-6C92-97C2-DED03358CE08}"/>
            </a:ext>
          </a:extLst>
        </xdr:cNvPr>
        <xdr:cNvGrpSpPr/>
      </xdr:nvGrpSpPr>
      <xdr:grpSpPr>
        <a:xfrm>
          <a:off x="6136004" y="2979195"/>
          <a:ext cx="1703071" cy="1503270"/>
          <a:chOff x="6151244" y="3007770"/>
          <a:chExt cx="1704976" cy="1514700"/>
        </a:xfrm>
      </xdr:grpSpPr>
      <xdr:sp macro="" textlink="">
        <xdr:nvSpPr>
          <xdr:cNvPr id="387" name="CuadroTexto 386">
            <a:extLst>
              <a:ext uri="{FF2B5EF4-FFF2-40B4-BE49-F238E27FC236}">
                <a16:creationId xmlns:a16="http://schemas.microsoft.com/office/drawing/2014/main" id="{4D8B90E1-BBF9-6561-7589-EBC7B819EADA}"/>
              </a:ext>
            </a:extLst>
          </xdr:cNvPr>
          <xdr:cNvSpPr txBox="1"/>
        </xdr:nvSpPr>
        <xdr:spPr>
          <a:xfrm>
            <a:off x="6151244" y="4013095"/>
            <a:ext cx="1704976" cy="5093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200" b="1">
                <a:solidFill>
                  <a:srgbClr val="92B201"/>
                </a:solidFill>
              </a:rPr>
              <a:t>13.</a:t>
            </a:r>
            <a:r>
              <a:rPr lang="es-ES" sz="1200" b="1" baseline="0">
                <a:solidFill>
                  <a:srgbClr val="92B201"/>
                </a:solidFill>
              </a:rPr>
              <a:t> RIESGO ELÉCTRICO</a:t>
            </a:r>
            <a:endParaRPr lang="es-ES" sz="1200" b="1">
              <a:solidFill>
                <a:srgbClr val="92B201"/>
              </a:solidFill>
            </a:endParaRPr>
          </a:p>
        </xdr:txBody>
      </xdr:sp>
      <xdr:pic>
        <xdr:nvPicPr>
          <xdr:cNvPr id="390" name="Imagen 389">
            <a:extLst>
              <a:ext uri="{FF2B5EF4-FFF2-40B4-BE49-F238E27FC236}">
                <a16:creationId xmlns:a16="http://schemas.microsoft.com/office/drawing/2014/main" id="{2DC8EE49-5199-4D92-617F-CEB7159AF277}"/>
              </a:ext>
            </a:extLst>
          </xdr:cNvPr>
          <xdr:cNvPicPr>
            <a:picLocks noChangeAspect="1"/>
          </xdr:cNvPicPr>
        </xdr:nvPicPr>
        <xdr:blipFill>
          <a:blip xmlns:r="http://schemas.openxmlformats.org/officeDocument/2006/relationships" r:embed="rId54" cstate="print">
            <a:extLst>
              <a:ext uri="{28A0092B-C50C-407E-A947-70E740481C1C}">
                <a14:useLocalDpi xmlns:a14="http://schemas.microsoft.com/office/drawing/2010/main" val="0"/>
              </a:ext>
            </a:extLst>
          </a:blip>
          <a:stretch>
            <a:fillRect/>
          </a:stretch>
        </xdr:blipFill>
        <xdr:spPr>
          <a:xfrm>
            <a:off x="6607123" y="3007770"/>
            <a:ext cx="945879" cy="1075366"/>
          </a:xfrm>
          <a:prstGeom prst="rect">
            <a:avLst/>
          </a:prstGeom>
        </xdr:spPr>
      </xdr:pic>
    </xdr:grpSp>
    <xdr:clientData/>
  </xdr:twoCellAnchor>
  <xdr:twoCellAnchor>
    <xdr:from>
      <xdr:col>4</xdr:col>
      <xdr:colOff>762001</xdr:colOff>
      <xdr:row>16</xdr:row>
      <xdr:rowOff>86146</xdr:rowOff>
    </xdr:from>
    <xdr:to>
      <xdr:col>6</xdr:col>
      <xdr:colOff>481966</xdr:colOff>
      <xdr:row>23</xdr:row>
      <xdr:rowOff>177165</xdr:rowOff>
    </xdr:to>
    <xdr:grpSp>
      <xdr:nvGrpSpPr>
        <xdr:cNvPr id="68" name="Grupo 67">
          <a:hlinkClick xmlns:r="http://schemas.openxmlformats.org/officeDocument/2006/relationships" r:id="rId55"/>
          <a:extLst>
            <a:ext uri="{FF2B5EF4-FFF2-40B4-BE49-F238E27FC236}">
              <a16:creationId xmlns:a16="http://schemas.microsoft.com/office/drawing/2014/main" id="{A476158B-8814-81C5-BF14-149A84434F46}"/>
            </a:ext>
          </a:extLst>
        </xdr:cNvPr>
        <xdr:cNvGrpSpPr/>
      </xdr:nvGrpSpPr>
      <xdr:grpSpPr>
        <a:xfrm>
          <a:off x="3924301" y="3002701"/>
          <a:ext cx="1297305" cy="1352129"/>
          <a:chOff x="3931921" y="3027466"/>
          <a:chExt cx="1304925" cy="1371179"/>
        </a:xfrm>
      </xdr:grpSpPr>
      <xdr:pic>
        <xdr:nvPicPr>
          <xdr:cNvPr id="388" name="Imagen 387">
            <a:extLst>
              <a:ext uri="{FF2B5EF4-FFF2-40B4-BE49-F238E27FC236}">
                <a16:creationId xmlns:a16="http://schemas.microsoft.com/office/drawing/2014/main" id="{A19CF9F6-8244-CB9E-9C5E-11381536DD7D}"/>
              </a:ext>
            </a:extLst>
          </xdr:cNvPr>
          <xdr:cNvPicPr>
            <a:picLocks noChangeAspect="1"/>
          </xdr:cNvPicPr>
        </xdr:nvPicPr>
        <xdr:blipFill>
          <a:blip xmlns:r="http://schemas.openxmlformats.org/officeDocument/2006/relationships" r:embed="rId56" cstate="print">
            <a:extLst>
              <a:ext uri="{28A0092B-C50C-407E-A947-70E740481C1C}">
                <a14:useLocalDpi xmlns:a14="http://schemas.microsoft.com/office/drawing/2010/main" val="0"/>
              </a:ext>
            </a:extLst>
          </a:blip>
          <a:stretch>
            <a:fillRect/>
          </a:stretch>
        </xdr:blipFill>
        <xdr:spPr>
          <a:xfrm>
            <a:off x="4199009" y="3027466"/>
            <a:ext cx="831311" cy="840127"/>
          </a:xfrm>
          <a:prstGeom prst="rect">
            <a:avLst/>
          </a:prstGeom>
        </xdr:spPr>
      </xdr:pic>
      <xdr:sp macro="" textlink="">
        <xdr:nvSpPr>
          <xdr:cNvPr id="391" name="CuadroTexto 390">
            <a:extLst>
              <a:ext uri="{FF2B5EF4-FFF2-40B4-BE49-F238E27FC236}">
                <a16:creationId xmlns:a16="http://schemas.microsoft.com/office/drawing/2014/main" id="{69D5323B-1C07-C2B7-F596-C27BE711247B}"/>
              </a:ext>
            </a:extLst>
          </xdr:cNvPr>
          <xdr:cNvSpPr txBox="1"/>
        </xdr:nvSpPr>
        <xdr:spPr>
          <a:xfrm>
            <a:off x="3931921" y="3899705"/>
            <a:ext cx="1304925" cy="4989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200" b="1">
                <a:solidFill>
                  <a:srgbClr val="92B201"/>
                </a:solidFill>
              </a:rPr>
              <a:t>11.</a:t>
            </a:r>
            <a:r>
              <a:rPr lang="es-ES" sz="1200" b="1" baseline="0">
                <a:solidFill>
                  <a:srgbClr val="92B201"/>
                </a:solidFill>
              </a:rPr>
              <a:t> PANTALLAS PVD</a:t>
            </a:r>
            <a:endParaRPr lang="es-ES" sz="1200" b="1">
              <a:solidFill>
                <a:srgbClr val="92B201"/>
              </a:solidFill>
            </a:endParaRPr>
          </a:p>
        </xdr:txBody>
      </xdr:sp>
    </xdr:grpSp>
    <xdr:clientData/>
  </xdr:twoCellAnchor>
  <xdr:twoCellAnchor>
    <xdr:from>
      <xdr:col>6</xdr:col>
      <xdr:colOff>476249</xdr:colOff>
      <xdr:row>16</xdr:row>
      <xdr:rowOff>167640</xdr:rowOff>
    </xdr:from>
    <xdr:to>
      <xdr:col>7</xdr:col>
      <xdr:colOff>739140</xdr:colOff>
      <xdr:row>23</xdr:row>
      <xdr:rowOff>64771</xdr:rowOff>
    </xdr:to>
    <xdr:grpSp>
      <xdr:nvGrpSpPr>
        <xdr:cNvPr id="64" name="Grupo 63">
          <a:hlinkClick xmlns:r="http://schemas.openxmlformats.org/officeDocument/2006/relationships" r:id="rId57"/>
          <a:extLst>
            <a:ext uri="{FF2B5EF4-FFF2-40B4-BE49-F238E27FC236}">
              <a16:creationId xmlns:a16="http://schemas.microsoft.com/office/drawing/2014/main" id="{3798F3F2-84EE-815C-318A-A0FE24CEB33F}"/>
            </a:ext>
          </a:extLst>
        </xdr:cNvPr>
        <xdr:cNvGrpSpPr/>
      </xdr:nvGrpSpPr>
      <xdr:grpSpPr>
        <a:xfrm>
          <a:off x="5223509" y="3086100"/>
          <a:ext cx="1053466" cy="1158241"/>
          <a:chOff x="5231129" y="3108960"/>
          <a:chExt cx="1055371" cy="1177291"/>
        </a:xfrm>
      </xdr:grpSpPr>
      <xdr:pic>
        <xdr:nvPicPr>
          <xdr:cNvPr id="389" name="Imagen 388">
            <a:extLst>
              <a:ext uri="{FF2B5EF4-FFF2-40B4-BE49-F238E27FC236}">
                <a16:creationId xmlns:a16="http://schemas.microsoft.com/office/drawing/2014/main" id="{57EA0010-AA25-3CC1-73EE-EC4ABF22C158}"/>
              </a:ext>
            </a:extLst>
          </xdr:cNvPr>
          <xdr:cNvPicPr>
            <a:picLocks noChangeAspect="1"/>
          </xdr:cNvPicPr>
        </xdr:nvPicPr>
        <xdr:blipFill>
          <a:blip xmlns:r="http://schemas.openxmlformats.org/officeDocument/2006/relationships" r:embed="rId58" cstate="print">
            <a:extLst>
              <a:ext uri="{28A0092B-C50C-407E-A947-70E740481C1C}">
                <a14:useLocalDpi xmlns:a14="http://schemas.microsoft.com/office/drawing/2010/main" val="0"/>
              </a:ext>
            </a:extLst>
          </a:blip>
          <a:stretch>
            <a:fillRect/>
          </a:stretch>
        </xdr:blipFill>
        <xdr:spPr>
          <a:xfrm>
            <a:off x="5376564" y="3108960"/>
            <a:ext cx="862638" cy="898192"/>
          </a:xfrm>
          <a:prstGeom prst="rect">
            <a:avLst/>
          </a:prstGeom>
        </xdr:spPr>
      </xdr:pic>
      <xdr:sp macro="" textlink="">
        <xdr:nvSpPr>
          <xdr:cNvPr id="392" name="CuadroTexto 391">
            <a:extLst>
              <a:ext uri="{FF2B5EF4-FFF2-40B4-BE49-F238E27FC236}">
                <a16:creationId xmlns:a16="http://schemas.microsoft.com/office/drawing/2014/main" id="{17C7D728-991A-E09B-BD00-034BCDE3322B}"/>
              </a:ext>
            </a:extLst>
          </xdr:cNvPr>
          <xdr:cNvSpPr txBox="1"/>
        </xdr:nvSpPr>
        <xdr:spPr>
          <a:xfrm>
            <a:off x="5231129" y="4012040"/>
            <a:ext cx="1055371" cy="2742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200" b="1">
                <a:solidFill>
                  <a:srgbClr val="92B201"/>
                </a:solidFill>
              </a:rPr>
              <a:t>12. ATEX</a:t>
            </a:r>
          </a:p>
        </xdr:txBody>
      </xdr:sp>
    </xdr:grpSp>
    <xdr:clientData/>
  </xdr:twoCellAnchor>
  <xdr:twoCellAnchor>
    <xdr:from>
      <xdr:col>9</xdr:col>
      <xdr:colOff>382904</xdr:colOff>
      <xdr:row>24</xdr:row>
      <xdr:rowOff>139065</xdr:rowOff>
    </xdr:from>
    <xdr:to>
      <xdr:col>11</xdr:col>
      <xdr:colOff>253364</xdr:colOff>
      <xdr:row>33</xdr:row>
      <xdr:rowOff>28575</xdr:rowOff>
    </xdr:to>
    <xdr:grpSp>
      <xdr:nvGrpSpPr>
        <xdr:cNvPr id="407" name="Grupo 406">
          <a:hlinkClick xmlns:r="http://schemas.openxmlformats.org/officeDocument/2006/relationships" r:id="rId59"/>
          <a:extLst>
            <a:ext uri="{FF2B5EF4-FFF2-40B4-BE49-F238E27FC236}">
              <a16:creationId xmlns:a16="http://schemas.microsoft.com/office/drawing/2014/main" id="{60FBA36D-6F25-14B9-5B7F-ED74635AE370}"/>
            </a:ext>
          </a:extLst>
        </xdr:cNvPr>
        <xdr:cNvGrpSpPr/>
      </xdr:nvGrpSpPr>
      <xdr:grpSpPr>
        <a:xfrm>
          <a:off x="7498079" y="4497705"/>
          <a:ext cx="1447800" cy="1520190"/>
          <a:chOff x="7528748" y="4437308"/>
          <a:chExt cx="1451610" cy="1518285"/>
        </a:xfrm>
      </xdr:grpSpPr>
      <xdr:pic>
        <xdr:nvPicPr>
          <xdr:cNvPr id="393" name="Imagen 392">
            <a:extLst>
              <a:ext uri="{FF2B5EF4-FFF2-40B4-BE49-F238E27FC236}">
                <a16:creationId xmlns:a16="http://schemas.microsoft.com/office/drawing/2014/main" id="{B1316253-7F6D-6CDE-E298-C7767C2FEA93}"/>
              </a:ext>
            </a:extLst>
          </xdr:cNvPr>
          <xdr:cNvPicPr>
            <a:picLocks noChangeAspect="1"/>
          </xdr:cNvPicPr>
        </xdr:nvPicPr>
        <xdr:blipFill>
          <a:blip xmlns:r="http://schemas.openxmlformats.org/officeDocument/2006/relationships" r:embed="rId60" cstate="print">
            <a:extLst>
              <a:ext uri="{28A0092B-C50C-407E-A947-70E740481C1C}">
                <a14:useLocalDpi xmlns:a14="http://schemas.microsoft.com/office/drawing/2010/main" val="0"/>
              </a:ext>
            </a:extLst>
          </a:blip>
          <a:stretch>
            <a:fillRect/>
          </a:stretch>
        </xdr:blipFill>
        <xdr:spPr>
          <a:xfrm>
            <a:off x="7759374" y="4437308"/>
            <a:ext cx="1083648" cy="1087620"/>
          </a:xfrm>
          <a:prstGeom prst="rect">
            <a:avLst/>
          </a:prstGeom>
          <a:ln>
            <a:noFill/>
          </a:ln>
        </xdr:spPr>
      </xdr:pic>
      <xdr:sp macro="" textlink="">
        <xdr:nvSpPr>
          <xdr:cNvPr id="394" name="CuadroTexto 393">
            <a:extLst>
              <a:ext uri="{FF2B5EF4-FFF2-40B4-BE49-F238E27FC236}">
                <a16:creationId xmlns:a16="http://schemas.microsoft.com/office/drawing/2014/main" id="{75F038AF-60E0-08C4-3898-34F735E4A4F9}"/>
              </a:ext>
            </a:extLst>
          </xdr:cNvPr>
          <xdr:cNvSpPr txBox="1"/>
        </xdr:nvSpPr>
        <xdr:spPr>
          <a:xfrm>
            <a:off x="7528748" y="5456957"/>
            <a:ext cx="1451610" cy="49863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200" b="1">
                <a:solidFill>
                  <a:srgbClr val="92B201"/>
                </a:solidFill>
              </a:rPr>
              <a:t>20. DESARROLLO LABORES</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26754</xdr:colOff>
      <xdr:row>3</xdr:row>
      <xdr:rowOff>117198</xdr:rowOff>
    </xdr:from>
    <xdr:to>
      <xdr:col>2</xdr:col>
      <xdr:colOff>993913</xdr:colOff>
      <xdr:row>6</xdr:row>
      <xdr:rowOff>320454</xdr:rowOff>
    </xdr:to>
    <xdr:grpSp>
      <xdr:nvGrpSpPr>
        <xdr:cNvPr id="7" name="Grupo 6">
          <a:hlinkClick xmlns:r="http://schemas.openxmlformats.org/officeDocument/2006/relationships" r:id="rId1"/>
          <a:extLst>
            <a:ext uri="{FF2B5EF4-FFF2-40B4-BE49-F238E27FC236}">
              <a16:creationId xmlns:a16="http://schemas.microsoft.com/office/drawing/2014/main" id="{00F09C3A-B9FD-DB6A-7ACC-964FB364708A}"/>
            </a:ext>
          </a:extLst>
        </xdr:cNvPr>
        <xdr:cNvGrpSpPr/>
      </xdr:nvGrpSpPr>
      <xdr:grpSpPr>
        <a:xfrm>
          <a:off x="8589066" y="1285046"/>
          <a:ext cx="969064" cy="1192696"/>
          <a:chOff x="8587898" y="1320937"/>
          <a:chExt cx="861648" cy="1104473"/>
        </a:xfrm>
      </xdr:grpSpPr>
      <xdr:pic>
        <xdr:nvPicPr>
          <xdr:cNvPr id="2" name="Imagen 1">
            <a:extLst>
              <a:ext uri="{FF2B5EF4-FFF2-40B4-BE49-F238E27FC236}">
                <a16:creationId xmlns:a16="http://schemas.microsoft.com/office/drawing/2014/main" id="{313EF463-D232-4792-81C9-534315D010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42562" y="1320937"/>
            <a:ext cx="587149" cy="575978"/>
          </a:xfrm>
          <a:prstGeom prst="rect">
            <a:avLst/>
          </a:prstGeom>
        </xdr:spPr>
      </xdr:pic>
      <xdr:sp macro="" textlink="">
        <xdr:nvSpPr>
          <xdr:cNvPr id="3" name="CuadroTexto 2">
            <a:extLst>
              <a:ext uri="{FF2B5EF4-FFF2-40B4-BE49-F238E27FC236}">
                <a16:creationId xmlns:a16="http://schemas.microsoft.com/office/drawing/2014/main" id="{1F486764-B3FB-4AB3-8510-BBA0F7863FF4}"/>
              </a:ext>
            </a:extLst>
          </xdr:cNvPr>
          <xdr:cNvSpPr txBox="1"/>
        </xdr:nvSpPr>
        <xdr:spPr>
          <a:xfrm>
            <a:off x="8587898" y="1927909"/>
            <a:ext cx="861648" cy="4975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200" b="1">
                <a:solidFill>
                  <a:srgbClr val="92B201"/>
                </a:solidFill>
              </a:rPr>
              <a:t>VOLVER</a:t>
            </a:r>
            <a:r>
              <a:rPr lang="es-ES" sz="1200" b="1" baseline="0">
                <a:solidFill>
                  <a:srgbClr val="92B201"/>
                </a:solidFill>
              </a:rPr>
              <a:t> A PORTADA</a:t>
            </a:r>
            <a:endParaRPr lang="es-ES" sz="1200" b="1">
              <a:solidFill>
                <a:srgbClr val="92B201"/>
              </a:solidFill>
            </a:endParaRPr>
          </a:p>
        </xdr:txBody>
      </xdr:sp>
    </xdr:grpSp>
    <xdr:clientData/>
  </xdr:twoCellAnchor>
  <xdr:twoCellAnchor editAs="oneCell">
    <xdr:from>
      <xdr:col>0</xdr:col>
      <xdr:colOff>20376</xdr:colOff>
      <xdr:row>0</xdr:row>
      <xdr:rowOff>0</xdr:rowOff>
    </xdr:from>
    <xdr:to>
      <xdr:col>0</xdr:col>
      <xdr:colOff>2782958</xdr:colOff>
      <xdr:row>0</xdr:row>
      <xdr:rowOff>762773</xdr:rowOff>
    </xdr:to>
    <xdr:pic>
      <xdr:nvPicPr>
        <xdr:cNvPr id="4" name="Imagen 3">
          <a:extLst>
            <a:ext uri="{FF2B5EF4-FFF2-40B4-BE49-F238E27FC236}">
              <a16:creationId xmlns:a16="http://schemas.microsoft.com/office/drawing/2014/main" id="{46F401F2-DADA-4F9A-80DC-3F78A6D8383F}"/>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t="27246" b="34393"/>
        <a:stretch>
          <a:fillRect/>
        </a:stretch>
      </xdr:blipFill>
      <xdr:spPr>
        <a:xfrm>
          <a:off x="20376" y="0"/>
          <a:ext cx="2762582" cy="762773"/>
        </a:xfrm>
        <a:prstGeom prst="rect">
          <a:avLst/>
        </a:prstGeom>
      </xdr:spPr>
    </xdr:pic>
    <xdr:clientData/>
  </xdr:twoCellAnchor>
  <xdr:oneCellAnchor>
    <xdr:from>
      <xdr:col>0</xdr:col>
      <xdr:colOff>2609600</xdr:colOff>
      <xdr:row>0</xdr:row>
      <xdr:rowOff>245302</xdr:rowOff>
    </xdr:from>
    <xdr:ext cx="3855970" cy="314702"/>
    <xdr:sp macro="" textlink="">
      <xdr:nvSpPr>
        <xdr:cNvPr id="5" name="CuadroTexto 4">
          <a:extLst>
            <a:ext uri="{FF2B5EF4-FFF2-40B4-BE49-F238E27FC236}">
              <a16:creationId xmlns:a16="http://schemas.microsoft.com/office/drawing/2014/main" id="{987E818A-4D5D-47BE-A708-BA2C8AC645BF}"/>
            </a:ext>
          </a:extLst>
        </xdr:cNvPr>
        <xdr:cNvSpPr txBox="1"/>
      </xdr:nvSpPr>
      <xdr:spPr>
        <a:xfrm>
          <a:off x="2609600" y="245302"/>
          <a:ext cx="3855970" cy="314702"/>
        </a:xfrm>
        <a:prstGeom prst="rect">
          <a:avLst/>
        </a:prstGeom>
        <a:solidFill>
          <a:sysClr val="window" lastClr="FFFFFF"/>
        </a:solid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s-ES" sz="1200" b="1">
              <a:latin typeface="Jost" pitchFamily="2" charset="0"/>
              <a:ea typeface="Jost" pitchFamily="2" charset="0"/>
            </a:rPr>
            <a:t>INICIO</a:t>
          </a:r>
        </a:p>
      </xdr:txBody>
    </xdr:sp>
    <xdr:clientData/>
  </xdr:oneCellAnchor>
  <xdr:twoCellAnchor editAs="oneCell">
    <xdr:from>
      <xdr:col>0</xdr:col>
      <xdr:colOff>6715290</xdr:colOff>
      <xdr:row>0</xdr:row>
      <xdr:rowOff>24109</xdr:rowOff>
    </xdr:from>
    <xdr:to>
      <xdr:col>3</xdr:col>
      <xdr:colOff>67501</xdr:colOff>
      <xdr:row>0</xdr:row>
      <xdr:rowOff>781554</xdr:rowOff>
    </xdr:to>
    <xdr:pic>
      <xdr:nvPicPr>
        <xdr:cNvPr id="6" name="Imagen 5">
          <a:extLst>
            <a:ext uri="{FF2B5EF4-FFF2-40B4-BE49-F238E27FC236}">
              <a16:creationId xmlns:a16="http://schemas.microsoft.com/office/drawing/2014/main" id="{C7EDD60E-78EE-447F-B8CB-94F272F2A43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715290" y="24109"/>
          <a:ext cx="3117407" cy="75744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192429</xdr:colOff>
      <xdr:row>20</xdr:row>
      <xdr:rowOff>105769</xdr:rowOff>
    </xdr:from>
    <xdr:to>
      <xdr:col>4</xdr:col>
      <xdr:colOff>3718228</xdr:colOff>
      <xdr:row>35</xdr:row>
      <xdr:rowOff>8283</xdr:rowOff>
    </xdr:to>
    <xdr:graphicFrame macro="">
      <xdr:nvGraphicFramePr>
        <xdr:cNvPr id="2" name="Gráfico 1">
          <a:extLst>
            <a:ext uri="{FF2B5EF4-FFF2-40B4-BE49-F238E27FC236}">
              <a16:creationId xmlns:a16="http://schemas.microsoft.com/office/drawing/2014/main" id="{3BDADCA9-E285-4EC7-B259-BC7A29E626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49696</xdr:colOff>
      <xdr:row>0</xdr:row>
      <xdr:rowOff>0</xdr:rowOff>
    </xdr:from>
    <xdr:to>
      <xdr:col>1</xdr:col>
      <xdr:colOff>2496876</xdr:colOff>
      <xdr:row>0</xdr:row>
      <xdr:rowOff>762773</xdr:rowOff>
    </xdr:to>
    <xdr:pic>
      <xdr:nvPicPr>
        <xdr:cNvPr id="3" name="Imagen 2">
          <a:extLst>
            <a:ext uri="{FF2B5EF4-FFF2-40B4-BE49-F238E27FC236}">
              <a16:creationId xmlns:a16="http://schemas.microsoft.com/office/drawing/2014/main" id="{0D863151-2B1D-4B8A-A79F-F358806EB04F}"/>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7246" b="34393"/>
        <a:stretch>
          <a:fillRect/>
        </a:stretch>
      </xdr:blipFill>
      <xdr:spPr>
        <a:xfrm>
          <a:off x="49696" y="0"/>
          <a:ext cx="2762582" cy="762773"/>
        </a:xfrm>
        <a:prstGeom prst="rect">
          <a:avLst/>
        </a:prstGeom>
      </xdr:spPr>
    </xdr:pic>
    <xdr:clientData/>
  </xdr:twoCellAnchor>
  <xdr:oneCellAnchor>
    <xdr:from>
      <xdr:col>1</xdr:col>
      <xdr:colOff>2333043</xdr:colOff>
      <xdr:row>0</xdr:row>
      <xdr:rowOff>126498</xdr:rowOff>
    </xdr:from>
    <xdr:ext cx="3855970" cy="537070"/>
    <xdr:sp macro="" textlink="">
      <xdr:nvSpPr>
        <xdr:cNvPr id="4" name="CuadroTexto 3">
          <a:extLst>
            <a:ext uri="{FF2B5EF4-FFF2-40B4-BE49-F238E27FC236}">
              <a16:creationId xmlns:a16="http://schemas.microsoft.com/office/drawing/2014/main" id="{ECAE6AE6-DE33-4F7B-8B77-8E0E0EF78C4B}"/>
            </a:ext>
          </a:extLst>
        </xdr:cNvPr>
        <xdr:cNvSpPr txBox="1"/>
      </xdr:nvSpPr>
      <xdr:spPr>
        <a:xfrm>
          <a:off x="2656065" y="126498"/>
          <a:ext cx="3855970" cy="537070"/>
        </a:xfrm>
        <a:prstGeom prst="rect">
          <a:avLst/>
        </a:prstGeom>
        <a:solidFill>
          <a:sysClr val="window" lastClr="FFFFFF"/>
        </a:solid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s-ES" sz="1200" b="1">
              <a:latin typeface="Jost" pitchFamily="2" charset="0"/>
              <a:ea typeface="Jost" pitchFamily="2" charset="0"/>
            </a:rPr>
            <a:t>CHECK LIST DE AUTODIAGNÓSTICO SOBRE: </a:t>
          </a:r>
        </a:p>
        <a:p>
          <a:pPr algn="ctr"/>
          <a:r>
            <a:rPr lang="es-ES" sz="1200" b="1">
              <a:latin typeface="Jost" pitchFamily="2" charset="0"/>
              <a:ea typeface="Jost" pitchFamily="2" charset="0"/>
            </a:rPr>
            <a:t>PRL GENERAL</a:t>
          </a:r>
        </a:p>
      </xdr:txBody>
    </xdr:sp>
    <xdr:clientData/>
  </xdr:oneCellAnchor>
  <xdr:twoCellAnchor editAs="oneCell">
    <xdr:from>
      <xdr:col>2</xdr:col>
      <xdr:colOff>981819</xdr:colOff>
      <xdr:row>0</xdr:row>
      <xdr:rowOff>16489</xdr:rowOff>
    </xdr:from>
    <xdr:to>
      <xdr:col>4</xdr:col>
      <xdr:colOff>1813226</xdr:colOff>
      <xdr:row>0</xdr:row>
      <xdr:rowOff>777744</xdr:rowOff>
    </xdr:to>
    <xdr:pic>
      <xdr:nvPicPr>
        <xdr:cNvPr id="5" name="Imagen 4">
          <a:extLst>
            <a:ext uri="{FF2B5EF4-FFF2-40B4-BE49-F238E27FC236}">
              <a16:creationId xmlns:a16="http://schemas.microsoft.com/office/drawing/2014/main" id="{7EDD2CA1-E9DD-4EBD-9490-FEF3542340A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746515" y="16489"/>
          <a:ext cx="3109787" cy="761255"/>
        </a:xfrm>
        <a:prstGeom prst="rect">
          <a:avLst/>
        </a:prstGeom>
      </xdr:spPr>
    </xdr:pic>
    <xdr:clientData/>
  </xdr:twoCellAnchor>
  <xdr:twoCellAnchor>
    <xdr:from>
      <xdr:col>4</xdr:col>
      <xdr:colOff>1771650</xdr:colOff>
      <xdr:row>0</xdr:row>
      <xdr:rowOff>0</xdr:rowOff>
    </xdr:from>
    <xdr:to>
      <xdr:col>4</xdr:col>
      <xdr:colOff>3323728</xdr:colOff>
      <xdr:row>0</xdr:row>
      <xdr:rowOff>743861</xdr:rowOff>
    </xdr:to>
    <xdr:grpSp>
      <xdr:nvGrpSpPr>
        <xdr:cNvPr id="39" name="Grupo 38">
          <a:hlinkClick xmlns:r="http://schemas.openxmlformats.org/officeDocument/2006/relationships" r:id="rId4"/>
          <a:extLst>
            <a:ext uri="{FF2B5EF4-FFF2-40B4-BE49-F238E27FC236}">
              <a16:creationId xmlns:a16="http://schemas.microsoft.com/office/drawing/2014/main" id="{3BA71E8B-E0FD-4C64-A69F-BAD666036109}"/>
            </a:ext>
          </a:extLst>
        </xdr:cNvPr>
        <xdr:cNvGrpSpPr/>
      </xdr:nvGrpSpPr>
      <xdr:grpSpPr>
        <a:xfrm>
          <a:off x="9816465" y="0"/>
          <a:ext cx="1557793" cy="740051"/>
          <a:chOff x="9865995" y="0"/>
          <a:chExt cx="1546363" cy="743861"/>
        </a:xfrm>
      </xdr:grpSpPr>
      <xdr:pic>
        <xdr:nvPicPr>
          <xdr:cNvPr id="40" name="Imagen 39">
            <a:extLst>
              <a:ext uri="{FF2B5EF4-FFF2-40B4-BE49-F238E27FC236}">
                <a16:creationId xmlns:a16="http://schemas.microsoft.com/office/drawing/2014/main" id="{90B98FF6-C49A-D6E9-3E79-758F4439581D}"/>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398070" y="0"/>
            <a:ext cx="466818" cy="447901"/>
          </a:xfrm>
          <a:prstGeom prst="rect">
            <a:avLst/>
          </a:prstGeom>
          <a:ln>
            <a:noFill/>
          </a:ln>
        </xdr:spPr>
      </xdr:pic>
      <xdr:sp macro="" textlink="">
        <xdr:nvSpPr>
          <xdr:cNvPr id="41" name="CuadroTexto 40">
            <a:extLst>
              <a:ext uri="{FF2B5EF4-FFF2-40B4-BE49-F238E27FC236}">
                <a16:creationId xmlns:a16="http://schemas.microsoft.com/office/drawing/2014/main" id="{1526CC0F-7057-9820-2ABA-8132F6358018}"/>
              </a:ext>
            </a:extLst>
          </xdr:cNvPr>
          <xdr:cNvSpPr txBox="1"/>
        </xdr:nvSpPr>
        <xdr:spPr>
          <a:xfrm>
            <a:off x="9865995" y="487183"/>
            <a:ext cx="1546363" cy="2566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200" b="1">
                <a:solidFill>
                  <a:srgbClr val="92B201"/>
                </a:solidFill>
              </a:rPr>
              <a:t>VOLVER</a:t>
            </a:r>
            <a:r>
              <a:rPr lang="es-ES" sz="1200" b="1" baseline="0">
                <a:solidFill>
                  <a:srgbClr val="92B201"/>
                </a:solidFill>
              </a:rPr>
              <a:t> A PORTADA</a:t>
            </a:r>
            <a:endParaRPr lang="es-ES" sz="1200" b="1">
              <a:solidFill>
                <a:srgbClr val="92B201"/>
              </a:solidFill>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192429</xdr:colOff>
      <xdr:row>20</xdr:row>
      <xdr:rowOff>105769</xdr:rowOff>
    </xdr:from>
    <xdr:to>
      <xdr:col>4</xdr:col>
      <xdr:colOff>3718228</xdr:colOff>
      <xdr:row>35</xdr:row>
      <xdr:rowOff>8283</xdr:rowOff>
    </xdr:to>
    <xdr:graphicFrame macro="">
      <xdr:nvGraphicFramePr>
        <xdr:cNvPr id="2" name="Gráfico 1">
          <a:extLst>
            <a:ext uri="{FF2B5EF4-FFF2-40B4-BE49-F238E27FC236}">
              <a16:creationId xmlns:a16="http://schemas.microsoft.com/office/drawing/2014/main" id="{A792BA0A-49BC-4BCF-A536-100C098E32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1</xdr:col>
      <xdr:colOff>2458610</xdr:colOff>
      <xdr:row>0</xdr:row>
      <xdr:rowOff>762773</xdr:rowOff>
    </xdr:to>
    <xdr:pic>
      <xdr:nvPicPr>
        <xdr:cNvPr id="3" name="Imagen 2">
          <a:extLst>
            <a:ext uri="{FF2B5EF4-FFF2-40B4-BE49-F238E27FC236}">
              <a16:creationId xmlns:a16="http://schemas.microsoft.com/office/drawing/2014/main" id="{9A62536B-51F0-451A-BB6D-54AD2C167F72}"/>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7246" b="34393"/>
        <a:stretch>
          <a:fillRect/>
        </a:stretch>
      </xdr:blipFill>
      <xdr:spPr>
        <a:xfrm>
          <a:off x="0" y="0"/>
          <a:ext cx="2777822" cy="762773"/>
        </a:xfrm>
        <a:prstGeom prst="rect">
          <a:avLst/>
        </a:prstGeom>
      </xdr:spPr>
    </xdr:pic>
    <xdr:clientData/>
  </xdr:twoCellAnchor>
  <xdr:oneCellAnchor>
    <xdr:from>
      <xdr:col>1</xdr:col>
      <xdr:colOff>2270012</xdr:colOff>
      <xdr:row>0</xdr:row>
      <xdr:rowOff>128403</xdr:rowOff>
    </xdr:from>
    <xdr:ext cx="3855970" cy="537070"/>
    <xdr:sp macro="" textlink="">
      <xdr:nvSpPr>
        <xdr:cNvPr id="4" name="CuadroTexto 3">
          <a:extLst>
            <a:ext uri="{FF2B5EF4-FFF2-40B4-BE49-F238E27FC236}">
              <a16:creationId xmlns:a16="http://schemas.microsoft.com/office/drawing/2014/main" id="{5FC2F645-3B50-4C1D-A370-5500E2D9748C}"/>
            </a:ext>
          </a:extLst>
        </xdr:cNvPr>
        <xdr:cNvSpPr txBox="1"/>
      </xdr:nvSpPr>
      <xdr:spPr>
        <a:xfrm>
          <a:off x="2593034" y="128403"/>
          <a:ext cx="3855970" cy="537070"/>
        </a:xfrm>
        <a:prstGeom prst="rect">
          <a:avLst/>
        </a:prstGeom>
        <a:solidFill>
          <a:sysClr val="window" lastClr="FFFFFF"/>
        </a:solid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s-ES" sz="1200" b="1">
              <a:latin typeface="Jost" pitchFamily="2" charset="0"/>
              <a:ea typeface="Jost" pitchFamily="2" charset="0"/>
            </a:rPr>
            <a:t>CHECK LIST DE AUTODIAGNÓSTICO SOBRE: </a:t>
          </a:r>
        </a:p>
        <a:p>
          <a:pPr algn="ctr"/>
          <a:r>
            <a:rPr lang="es-ES" sz="1200" b="1">
              <a:latin typeface="Jost" pitchFamily="2" charset="0"/>
              <a:ea typeface="Jost" pitchFamily="2" charset="0"/>
            </a:rPr>
            <a:t>LUGARES</a:t>
          </a:r>
          <a:r>
            <a:rPr lang="es-ES" sz="1200" b="1" baseline="0">
              <a:latin typeface="Jost" pitchFamily="2" charset="0"/>
              <a:ea typeface="Jost" pitchFamily="2" charset="0"/>
            </a:rPr>
            <a:t> DE TRABAJO</a:t>
          </a:r>
          <a:endParaRPr lang="es-ES" sz="1200" b="1">
            <a:latin typeface="Jost" pitchFamily="2" charset="0"/>
            <a:ea typeface="Jost" pitchFamily="2" charset="0"/>
          </a:endParaRPr>
        </a:p>
      </xdr:txBody>
    </xdr:sp>
    <xdr:clientData/>
  </xdr:oneCellAnchor>
  <xdr:twoCellAnchor editAs="oneCell">
    <xdr:from>
      <xdr:col>2</xdr:col>
      <xdr:colOff>935933</xdr:colOff>
      <xdr:row>0</xdr:row>
      <xdr:rowOff>20299</xdr:rowOff>
    </xdr:from>
    <xdr:to>
      <xdr:col>4</xdr:col>
      <xdr:colOff>1773055</xdr:colOff>
      <xdr:row>0</xdr:row>
      <xdr:rowOff>777744</xdr:rowOff>
    </xdr:to>
    <xdr:pic>
      <xdr:nvPicPr>
        <xdr:cNvPr id="5" name="Imagen 4">
          <a:extLst>
            <a:ext uri="{FF2B5EF4-FFF2-40B4-BE49-F238E27FC236}">
              <a16:creationId xmlns:a16="http://schemas.microsoft.com/office/drawing/2014/main" id="{4368A7FF-4F69-4C4A-A13C-696EE9DF450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700629" y="20299"/>
          <a:ext cx="3113597" cy="757445"/>
        </a:xfrm>
        <a:prstGeom prst="rect">
          <a:avLst/>
        </a:prstGeom>
      </xdr:spPr>
    </xdr:pic>
    <xdr:clientData/>
  </xdr:twoCellAnchor>
  <xdr:twoCellAnchor>
    <xdr:from>
      <xdr:col>4</xdr:col>
      <xdr:colOff>1724025</xdr:colOff>
      <xdr:row>0</xdr:row>
      <xdr:rowOff>38100</xdr:rowOff>
    </xdr:from>
    <xdr:to>
      <xdr:col>4</xdr:col>
      <xdr:colOff>3276103</xdr:colOff>
      <xdr:row>0</xdr:row>
      <xdr:rowOff>781961</xdr:rowOff>
    </xdr:to>
    <xdr:grpSp>
      <xdr:nvGrpSpPr>
        <xdr:cNvPr id="33" name="Grupo 32">
          <a:hlinkClick xmlns:r="http://schemas.openxmlformats.org/officeDocument/2006/relationships" r:id="rId4"/>
          <a:extLst>
            <a:ext uri="{FF2B5EF4-FFF2-40B4-BE49-F238E27FC236}">
              <a16:creationId xmlns:a16="http://schemas.microsoft.com/office/drawing/2014/main" id="{6ED4C0BB-8CC0-4985-99FA-C391C973242C}"/>
            </a:ext>
          </a:extLst>
        </xdr:cNvPr>
        <xdr:cNvGrpSpPr/>
      </xdr:nvGrpSpPr>
      <xdr:grpSpPr>
        <a:xfrm>
          <a:off x="9774555" y="38100"/>
          <a:ext cx="1550173" cy="740051"/>
          <a:chOff x="9865995" y="0"/>
          <a:chExt cx="1546363" cy="743861"/>
        </a:xfrm>
      </xdr:grpSpPr>
      <xdr:pic>
        <xdr:nvPicPr>
          <xdr:cNvPr id="34" name="Imagen 33">
            <a:extLst>
              <a:ext uri="{FF2B5EF4-FFF2-40B4-BE49-F238E27FC236}">
                <a16:creationId xmlns:a16="http://schemas.microsoft.com/office/drawing/2014/main" id="{45D5702B-F7E7-C54A-868E-D6051047440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398070" y="0"/>
            <a:ext cx="466818" cy="447901"/>
          </a:xfrm>
          <a:prstGeom prst="rect">
            <a:avLst/>
          </a:prstGeom>
        </xdr:spPr>
      </xdr:pic>
      <xdr:sp macro="" textlink="">
        <xdr:nvSpPr>
          <xdr:cNvPr id="35" name="CuadroTexto 34">
            <a:extLst>
              <a:ext uri="{FF2B5EF4-FFF2-40B4-BE49-F238E27FC236}">
                <a16:creationId xmlns:a16="http://schemas.microsoft.com/office/drawing/2014/main" id="{ED042536-D8A0-D262-4D5A-B440FBD9F2FF}"/>
              </a:ext>
            </a:extLst>
          </xdr:cNvPr>
          <xdr:cNvSpPr txBox="1"/>
        </xdr:nvSpPr>
        <xdr:spPr>
          <a:xfrm>
            <a:off x="9865995" y="487183"/>
            <a:ext cx="1546363" cy="2566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200" b="1">
                <a:solidFill>
                  <a:srgbClr val="92B201"/>
                </a:solidFill>
              </a:rPr>
              <a:t>VOLVER</a:t>
            </a:r>
            <a:r>
              <a:rPr lang="es-ES" sz="1200" b="1" baseline="0">
                <a:solidFill>
                  <a:srgbClr val="92B201"/>
                </a:solidFill>
              </a:rPr>
              <a:t> A PORTADA</a:t>
            </a:r>
            <a:endParaRPr lang="es-ES" sz="1200" b="1">
              <a:solidFill>
                <a:srgbClr val="92B201"/>
              </a:solidFill>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192429</xdr:colOff>
      <xdr:row>18</xdr:row>
      <xdr:rowOff>105769</xdr:rowOff>
    </xdr:from>
    <xdr:to>
      <xdr:col>4</xdr:col>
      <xdr:colOff>3718228</xdr:colOff>
      <xdr:row>33</xdr:row>
      <xdr:rowOff>8283</xdr:rowOff>
    </xdr:to>
    <xdr:graphicFrame macro="">
      <xdr:nvGraphicFramePr>
        <xdr:cNvPr id="2" name="Gráfico 1">
          <a:extLst>
            <a:ext uri="{FF2B5EF4-FFF2-40B4-BE49-F238E27FC236}">
              <a16:creationId xmlns:a16="http://schemas.microsoft.com/office/drawing/2014/main" id="{507DF942-043E-4A5C-AF4B-A6A34AB4E4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1</xdr:col>
      <xdr:colOff>2454800</xdr:colOff>
      <xdr:row>0</xdr:row>
      <xdr:rowOff>762773</xdr:rowOff>
    </xdr:to>
    <xdr:pic>
      <xdr:nvPicPr>
        <xdr:cNvPr id="4" name="Imagen 3">
          <a:extLst>
            <a:ext uri="{FF2B5EF4-FFF2-40B4-BE49-F238E27FC236}">
              <a16:creationId xmlns:a16="http://schemas.microsoft.com/office/drawing/2014/main" id="{4BBD232A-D511-4A66-AD31-38EF230E9E4E}"/>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7246" b="34393"/>
        <a:stretch>
          <a:fillRect/>
        </a:stretch>
      </xdr:blipFill>
      <xdr:spPr>
        <a:xfrm>
          <a:off x="0" y="0"/>
          <a:ext cx="2768297" cy="762773"/>
        </a:xfrm>
        <a:prstGeom prst="rect">
          <a:avLst/>
        </a:prstGeom>
      </xdr:spPr>
    </xdr:pic>
    <xdr:clientData/>
  </xdr:twoCellAnchor>
  <xdr:oneCellAnchor>
    <xdr:from>
      <xdr:col>1</xdr:col>
      <xdr:colOff>2266202</xdr:colOff>
      <xdr:row>0</xdr:row>
      <xdr:rowOff>132213</xdr:rowOff>
    </xdr:from>
    <xdr:ext cx="3855970" cy="537070"/>
    <xdr:sp macro="" textlink="">
      <xdr:nvSpPr>
        <xdr:cNvPr id="5" name="CuadroTexto 4">
          <a:extLst>
            <a:ext uri="{FF2B5EF4-FFF2-40B4-BE49-F238E27FC236}">
              <a16:creationId xmlns:a16="http://schemas.microsoft.com/office/drawing/2014/main" id="{BA0A2846-717D-4F66-8F81-7175D5B69667}"/>
            </a:ext>
          </a:extLst>
        </xdr:cNvPr>
        <xdr:cNvSpPr txBox="1"/>
      </xdr:nvSpPr>
      <xdr:spPr>
        <a:xfrm>
          <a:off x="2589224" y="132213"/>
          <a:ext cx="3855970" cy="537070"/>
        </a:xfrm>
        <a:prstGeom prst="rect">
          <a:avLst/>
        </a:prstGeom>
        <a:solidFill>
          <a:sysClr val="window" lastClr="FFFFFF"/>
        </a:solid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s-ES" sz="1200" b="1">
              <a:latin typeface="Jost" pitchFamily="2" charset="0"/>
              <a:ea typeface="Jost" pitchFamily="2" charset="0"/>
            </a:rPr>
            <a:t>CHECK LIST DE AUTODIAGNÓSTICO SOBRE: </a:t>
          </a:r>
        </a:p>
        <a:p>
          <a:pPr algn="ctr"/>
          <a:r>
            <a:rPr lang="es-ES" sz="1200" b="1">
              <a:latin typeface="Jost" pitchFamily="2" charset="0"/>
              <a:ea typeface="Jost" pitchFamily="2" charset="0"/>
            </a:rPr>
            <a:t>EQUIPOS</a:t>
          </a:r>
          <a:r>
            <a:rPr lang="es-ES" sz="1200" b="1" baseline="0">
              <a:latin typeface="Jost" pitchFamily="2" charset="0"/>
              <a:ea typeface="Jost" pitchFamily="2" charset="0"/>
            </a:rPr>
            <a:t> DE TRABAJO</a:t>
          </a:r>
          <a:endParaRPr lang="es-ES" sz="1200" b="1">
            <a:latin typeface="Jost" pitchFamily="2" charset="0"/>
            <a:ea typeface="Jost" pitchFamily="2" charset="0"/>
          </a:endParaRPr>
        </a:p>
      </xdr:txBody>
    </xdr:sp>
    <xdr:clientData/>
  </xdr:oneCellAnchor>
  <xdr:twoCellAnchor editAs="oneCell">
    <xdr:from>
      <xdr:col>2</xdr:col>
      <xdr:colOff>932123</xdr:colOff>
      <xdr:row>0</xdr:row>
      <xdr:rowOff>16489</xdr:rowOff>
    </xdr:from>
    <xdr:to>
      <xdr:col>4</xdr:col>
      <xdr:colOff>1773055</xdr:colOff>
      <xdr:row>0</xdr:row>
      <xdr:rowOff>781554</xdr:rowOff>
    </xdr:to>
    <xdr:pic>
      <xdr:nvPicPr>
        <xdr:cNvPr id="6" name="Imagen 5">
          <a:extLst>
            <a:ext uri="{FF2B5EF4-FFF2-40B4-BE49-F238E27FC236}">
              <a16:creationId xmlns:a16="http://schemas.microsoft.com/office/drawing/2014/main" id="{BA63E774-3D7A-4FA6-BF01-11E084368D8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696819" y="16489"/>
          <a:ext cx="3115502" cy="761255"/>
        </a:xfrm>
        <a:prstGeom prst="rect">
          <a:avLst/>
        </a:prstGeom>
      </xdr:spPr>
    </xdr:pic>
    <xdr:clientData/>
  </xdr:twoCellAnchor>
  <xdr:twoCellAnchor>
    <xdr:from>
      <xdr:col>4</xdr:col>
      <xdr:colOff>1817370</xdr:colOff>
      <xdr:row>0</xdr:row>
      <xdr:rowOff>0</xdr:rowOff>
    </xdr:from>
    <xdr:to>
      <xdr:col>4</xdr:col>
      <xdr:colOff>3363733</xdr:colOff>
      <xdr:row>0</xdr:row>
      <xdr:rowOff>743861</xdr:rowOff>
    </xdr:to>
    <xdr:grpSp>
      <xdr:nvGrpSpPr>
        <xdr:cNvPr id="9" name="Grupo 8">
          <a:hlinkClick xmlns:r="http://schemas.openxmlformats.org/officeDocument/2006/relationships" r:id="rId4"/>
          <a:extLst>
            <a:ext uri="{FF2B5EF4-FFF2-40B4-BE49-F238E27FC236}">
              <a16:creationId xmlns:a16="http://schemas.microsoft.com/office/drawing/2014/main" id="{76501196-571A-8C34-7CBB-BCF052324120}"/>
            </a:ext>
          </a:extLst>
        </xdr:cNvPr>
        <xdr:cNvGrpSpPr/>
      </xdr:nvGrpSpPr>
      <xdr:grpSpPr>
        <a:xfrm>
          <a:off x="9864090" y="0"/>
          <a:ext cx="1550173" cy="740051"/>
          <a:chOff x="9865995" y="0"/>
          <a:chExt cx="1546363" cy="743861"/>
        </a:xfrm>
      </xdr:grpSpPr>
      <xdr:pic>
        <xdr:nvPicPr>
          <xdr:cNvPr id="7" name="Imagen 6">
            <a:extLst>
              <a:ext uri="{FF2B5EF4-FFF2-40B4-BE49-F238E27FC236}">
                <a16:creationId xmlns:a16="http://schemas.microsoft.com/office/drawing/2014/main" id="{0A0F49F2-2976-4DA4-BF76-4982F5848AAF}"/>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398070" y="0"/>
            <a:ext cx="466818" cy="447901"/>
          </a:xfrm>
          <a:prstGeom prst="rect">
            <a:avLst/>
          </a:prstGeom>
          <a:ln>
            <a:noFill/>
          </a:ln>
        </xdr:spPr>
      </xdr:pic>
      <xdr:sp macro="" textlink="">
        <xdr:nvSpPr>
          <xdr:cNvPr id="8" name="CuadroTexto 7">
            <a:extLst>
              <a:ext uri="{FF2B5EF4-FFF2-40B4-BE49-F238E27FC236}">
                <a16:creationId xmlns:a16="http://schemas.microsoft.com/office/drawing/2014/main" id="{FD3DB387-3C15-4742-8B08-7DEE7C2F6A63}"/>
              </a:ext>
            </a:extLst>
          </xdr:cNvPr>
          <xdr:cNvSpPr txBox="1"/>
        </xdr:nvSpPr>
        <xdr:spPr>
          <a:xfrm>
            <a:off x="9865995" y="487183"/>
            <a:ext cx="1546363" cy="2566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200" b="1">
                <a:solidFill>
                  <a:srgbClr val="92B201"/>
                </a:solidFill>
              </a:rPr>
              <a:t>VOLVER</a:t>
            </a:r>
            <a:r>
              <a:rPr lang="es-ES" sz="1200" b="1" baseline="0">
                <a:solidFill>
                  <a:srgbClr val="92B201"/>
                </a:solidFill>
              </a:rPr>
              <a:t> A PORTADA</a:t>
            </a:r>
            <a:endParaRPr lang="es-ES" sz="1200" b="1">
              <a:solidFill>
                <a:srgbClr val="92B201"/>
              </a:solidFill>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192429</xdr:colOff>
      <xdr:row>20</xdr:row>
      <xdr:rowOff>105769</xdr:rowOff>
    </xdr:from>
    <xdr:to>
      <xdr:col>4</xdr:col>
      <xdr:colOff>3718228</xdr:colOff>
      <xdr:row>35</xdr:row>
      <xdr:rowOff>8283</xdr:rowOff>
    </xdr:to>
    <xdr:graphicFrame macro="">
      <xdr:nvGraphicFramePr>
        <xdr:cNvPr id="2" name="Gráfico 1">
          <a:extLst>
            <a:ext uri="{FF2B5EF4-FFF2-40B4-BE49-F238E27FC236}">
              <a16:creationId xmlns:a16="http://schemas.microsoft.com/office/drawing/2014/main" id="{2E59B5D9-6D28-4FA5-803B-1D915FFA07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1</xdr:col>
      <xdr:colOff>2458610</xdr:colOff>
      <xdr:row>0</xdr:row>
      <xdr:rowOff>762773</xdr:rowOff>
    </xdr:to>
    <xdr:pic>
      <xdr:nvPicPr>
        <xdr:cNvPr id="3" name="Imagen 2">
          <a:extLst>
            <a:ext uri="{FF2B5EF4-FFF2-40B4-BE49-F238E27FC236}">
              <a16:creationId xmlns:a16="http://schemas.microsoft.com/office/drawing/2014/main" id="{C3AF3916-BE35-4A5F-830F-CC2141948544}"/>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7246" b="34393"/>
        <a:stretch>
          <a:fillRect/>
        </a:stretch>
      </xdr:blipFill>
      <xdr:spPr>
        <a:xfrm>
          <a:off x="0" y="0"/>
          <a:ext cx="2771030" cy="762773"/>
        </a:xfrm>
        <a:prstGeom prst="rect">
          <a:avLst/>
        </a:prstGeom>
      </xdr:spPr>
    </xdr:pic>
    <xdr:clientData/>
  </xdr:twoCellAnchor>
  <xdr:oneCellAnchor>
    <xdr:from>
      <xdr:col>1</xdr:col>
      <xdr:colOff>2266202</xdr:colOff>
      <xdr:row>0</xdr:row>
      <xdr:rowOff>132213</xdr:rowOff>
    </xdr:from>
    <xdr:ext cx="3855970" cy="537070"/>
    <xdr:sp macro="" textlink="">
      <xdr:nvSpPr>
        <xdr:cNvPr id="4" name="CuadroTexto 3">
          <a:extLst>
            <a:ext uri="{FF2B5EF4-FFF2-40B4-BE49-F238E27FC236}">
              <a16:creationId xmlns:a16="http://schemas.microsoft.com/office/drawing/2014/main" id="{48F281F3-1F6A-44EE-A4DE-AF46CDFE7133}"/>
            </a:ext>
          </a:extLst>
        </xdr:cNvPr>
        <xdr:cNvSpPr txBox="1"/>
      </xdr:nvSpPr>
      <xdr:spPr>
        <a:xfrm>
          <a:off x="2589224" y="132213"/>
          <a:ext cx="3855970" cy="537070"/>
        </a:xfrm>
        <a:prstGeom prst="rect">
          <a:avLst/>
        </a:prstGeom>
        <a:solidFill>
          <a:sysClr val="window" lastClr="FFFFFF"/>
        </a:solid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s-ES" sz="1200" b="1">
              <a:latin typeface="Jost" pitchFamily="2" charset="0"/>
              <a:ea typeface="Jost" pitchFamily="2" charset="0"/>
            </a:rPr>
            <a:t>CHECK LIST DE AUTODIAGNÓSTICO SOBRE: </a:t>
          </a:r>
        </a:p>
        <a:p>
          <a:pPr algn="ctr"/>
          <a:r>
            <a:rPr lang="es-ES" sz="1200" b="1">
              <a:latin typeface="Jost" pitchFamily="2" charset="0"/>
              <a:ea typeface="Jost" pitchFamily="2" charset="0"/>
            </a:rPr>
            <a:t>RADIACIONES</a:t>
          </a:r>
        </a:p>
      </xdr:txBody>
    </xdr:sp>
    <xdr:clientData/>
  </xdr:oneCellAnchor>
  <xdr:twoCellAnchor editAs="oneCell">
    <xdr:from>
      <xdr:col>2</xdr:col>
      <xdr:colOff>932123</xdr:colOff>
      <xdr:row>0</xdr:row>
      <xdr:rowOff>16489</xdr:rowOff>
    </xdr:from>
    <xdr:to>
      <xdr:col>4</xdr:col>
      <xdr:colOff>1773055</xdr:colOff>
      <xdr:row>0</xdr:row>
      <xdr:rowOff>781554</xdr:rowOff>
    </xdr:to>
    <xdr:pic>
      <xdr:nvPicPr>
        <xdr:cNvPr id="5" name="Imagen 4">
          <a:extLst>
            <a:ext uri="{FF2B5EF4-FFF2-40B4-BE49-F238E27FC236}">
              <a16:creationId xmlns:a16="http://schemas.microsoft.com/office/drawing/2014/main" id="{7F6653BE-969E-4BCF-8BC0-5C7BD115548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696819" y="16489"/>
          <a:ext cx="3115502" cy="761255"/>
        </a:xfrm>
        <a:prstGeom prst="rect">
          <a:avLst/>
        </a:prstGeom>
      </xdr:spPr>
    </xdr:pic>
    <xdr:clientData/>
  </xdr:twoCellAnchor>
  <xdr:twoCellAnchor>
    <xdr:from>
      <xdr:col>4</xdr:col>
      <xdr:colOff>1666875</xdr:colOff>
      <xdr:row>0</xdr:row>
      <xdr:rowOff>38100</xdr:rowOff>
    </xdr:from>
    <xdr:to>
      <xdr:col>4</xdr:col>
      <xdr:colOff>3218953</xdr:colOff>
      <xdr:row>0</xdr:row>
      <xdr:rowOff>781961</xdr:rowOff>
    </xdr:to>
    <xdr:grpSp>
      <xdr:nvGrpSpPr>
        <xdr:cNvPr id="6" name="Grupo 5">
          <a:hlinkClick xmlns:r="http://schemas.openxmlformats.org/officeDocument/2006/relationships" r:id="rId4"/>
          <a:extLst>
            <a:ext uri="{FF2B5EF4-FFF2-40B4-BE49-F238E27FC236}">
              <a16:creationId xmlns:a16="http://schemas.microsoft.com/office/drawing/2014/main" id="{BD773416-5F8E-41A6-A58F-4D3E30622249}"/>
            </a:ext>
          </a:extLst>
        </xdr:cNvPr>
        <xdr:cNvGrpSpPr/>
      </xdr:nvGrpSpPr>
      <xdr:grpSpPr>
        <a:xfrm>
          <a:off x="9713595" y="38100"/>
          <a:ext cx="1557793" cy="740051"/>
          <a:chOff x="9865995" y="0"/>
          <a:chExt cx="1546363" cy="743861"/>
        </a:xfrm>
      </xdr:grpSpPr>
      <xdr:pic>
        <xdr:nvPicPr>
          <xdr:cNvPr id="7" name="Imagen 6">
            <a:extLst>
              <a:ext uri="{FF2B5EF4-FFF2-40B4-BE49-F238E27FC236}">
                <a16:creationId xmlns:a16="http://schemas.microsoft.com/office/drawing/2014/main" id="{409F84B0-3D0D-A6D1-A940-3D0E22F5D9A1}"/>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398070" y="0"/>
            <a:ext cx="466818" cy="447901"/>
          </a:xfrm>
          <a:prstGeom prst="rect">
            <a:avLst/>
          </a:prstGeom>
          <a:ln>
            <a:noFill/>
          </a:ln>
        </xdr:spPr>
      </xdr:pic>
      <xdr:sp macro="" textlink="">
        <xdr:nvSpPr>
          <xdr:cNvPr id="8" name="CuadroTexto 7">
            <a:extLst>
              <a:ext uri="{FF2B5EF4-FFF2-40B4-BE49-F238E27FC236}">
                <a16:creationId xmlns:a16="http://schemas.microsoft.com/office/drawing/2014/main" id="{F8833133-A4AA-2245-2FA8-4C3BF6E25676}"/>
              </a:ext>
            </a:extLst>
          </xdr:cNvPr>
          <xdr:cNvSpPr txBox="1"/>
        </xdr:nvSpPr>
        <xdr:spPr>
          <a:xfrm>
            <a:off x="9865995" y="487183"/>
            <a:ext cx="1546363" cy="2566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200" b="1">
                <a:solidFill>
                  <a:srgbClr val="92B201"/>
                </a:solidFill>
              </a:rPr>
              <a:t>VOLVER</a:t>
            </a:r>
            <a:r>
              <a:rPr lang="es-ES" sz="1200" b="1" baseline="0">
                <a:solidFill>
                  <a:srgbClr val="92B201"/>
                </a:solidFill>
              </a:rPr>
              <a:t> A PORTADA</a:t>
            </a:r>
            <a:endParaRPr lang="es-ES" sz="1200" b="1">
              <a:solidFill>
                <a:srgbClr val="92B201"/>
              </a:solidFill>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192429</xdr:colOff>
      <xdr:row>18</xdr:row>
      <xdr:rowOff>105769</xdr:rowOff>
    </xdr:from>
    <xdr:to>
      <xdr:col>4</xdr:col>
      <xdr:colOff>3718228</xdr:colOff>
      <xdr:row>33</xdr:row>
      <xdr:rowOff>8283</xdr:rowOff>
    </xdr:to>
    <xdr:graphicFrame macro="">
      <xdr:nvGraphicFramePr>
        <xdr:cNvPr id="4" name="Gráfico 3">
          <a:extLst>
            <a:ext uri="{FF2B5EF4-FFF2-40B4-BE49-F238E27FC236}">
              <a16:creationId xmlns:a16="http://schemas.microsoft.com/office/drawing/2014/main" id="{15AACAF6-8813-57D4-2D85-9C8A1AAEE6E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1</xdr:col>
      <xdr:colOff>2441465</xdr:colOff>
      <xdr:row>0</xdr:row>
      <xdr:rowOff>760868</xdr:rowOff>
    </xdr:to>
    <xdr:pic>
      <xdr:nvPicPr>
        <xdr:cNvPr id="2" name="Imagen 1">
          <a:extLst>
            <a:ext uri="{FF2B5EF4-FFF2-40B4-BE49-F238E27FC236}">
              <a16:creationId xmlns:a16="http://schemas.microsoft.com/office/drawing/2014/main" id="{C06B3895-3980-4585-8572-B77C85659F05}"/>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7246" b="34393"/>
        <a:stretch>
          <a:fillRect/>
        </a:stretch>
      </xdr:blipFill>
      <xdr:spPr>
        <a:xfrm>
          <a:off x="0" y="0"/>
          <a:ext cx="2764487" cy="760868"/>
        </a:xfrm>
        <a:prstGeom prst="rect">
          <a:avLst/>
        </a:prstGeom>
      </xdr:spPr>
    </xdr:pic>
    <xdr:clientData/>
  </xdr:twoCellAnchor>
  <xdr:oneCellAnchor>
    <xdr:from>
      <xdr:col>1</xdr:col>
      <xdr:colOff>2266202</xdr:colOff>
      <xdr:row>0</xdr:row>
      <xdr:rowOff>136023</xdr:rowOff>
    </xdr:from>
    <xdr:ext cx="3855970" cy="537070"/>
    <xdr:sp macro="" textlink="">
      <xdr:nvSpPr>
        <xdr:cNvPr id="3" name="CuadroTexto 2">
          <a:extLst>
            <a:ext uri="{FF2B5EF4-FFF2-40B4-BE49-F238E27FC236}">
              <a16:creationId xmlns:a16="http://schemas.microsoft.com/office/drawing/2014/main" id="{4A406EC0-82A2-4718-AA47-52D18E6290D6}"/>
            </a:ext>
          </a:extLst>
        </xdr:cNvPr>
        <xdr:cNvSpPr txBox="1"/>
      </xdr:nvSpPr>
      <xdr:spPr>
        <a:xfrm>
          <a:off x="2589224" y="136023"/>
          <a:ext cx="3855970" cy="537070"/>
        </a:xfrm>
        <a:prstGeom prst="rect">
          <a:avLst/>
        </a:prstGeom>
        <a:solidFill>
          <a:sysClr val="window" lastClr="FFFFFF"/>
        </a:solid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s-ES" sz="1200" b="1">
              <a:latin typeface="Jost" pitchFamily="2" charset="0"/>
              <a:ea typeface="Jost" pitchFamily="2" charset="0"/>
            </a:rPr>
            <a:t>CHECK LIST DE AUTODIAGNÓSTICO SOBRE: </a:t>
          </a:r>
        </a:p>
        <a:p>
          <a:pPr algn="ctr"/>
          <a:r>
            <a:rPr lang="es-ES" sz="1200" b="1">
              <a:latin typeface="Jost" pitchFamily="2" charset="0"/>
              <a:ea typeface="Jost" pitchFamily="2" charset="0"/>
            </a:rPr>
            <a:t>EPIS</a:t>
          </a:r>
        </a:p>
      </xdr:txBody>
    </xdr:sp>
    <xdr:clientData/>
  </xdr:oneCellAnchor>
  <xdr:twoCellAnchor editAs="oneCell">
    <xdr:from>
      <xdr:col>2</xdr:col>
      <xdr:colOff>935933</xdr:colOff>
      <xdr:row>0</xdr:row>
      <xdr:rowOff>20299</xdr:rowOff>
    </xdr:from>
    <xdr:to>
      <xdr:col>4</xdr:col>
      <xdr:colOff>1773055</xdr:colOff>
      <xdr:row>0</xdr:row>
      <xdr:rowOff>781554</xdr:rowOff>
    </xdr:to>
    <xdr:pic>
      <xdr:nvPicPr>
        <xdr:cNvPr id="5" name="Imagen 4">
          <a:extLst>
            <a:ext uri="{FF2B5EF4-FFF2-40B4-BE49-F238E27FC236}">
              <a16:creationId xmlns:a16="http://schemas.microsoft.com/office/drawing/2014/main" id="{4B91A068-D48D-4EBC-A4F5-FD595306FF3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700629" y="20299"/>
          <a:ext cx="3113597" cy="765065"/>
        </a:xfrm>
        <a:prstGeom prst="rect">
          <a:avLst/>
        </a:prstGeom>
      </xdr:spPr>
    </xdr:pic>
    <xdr:clientData/>
  </xdr:twoCellAnchor>
  <xdr:twoCellAnchor>
    <xdr:from>
      <xdr:col>4</xdr:col>
      <xdr:colOff>1790700</xdr:colOff>
      <xdr:row>0</xdr:row>
      <xdr:rowOff>28575</xdr:rowOff>
    </xdr:from>
    <xdr:to>
      <xdr:col>4</xdr:col>
      <xdr:colOff>3342778</xdr:colOff>
      <xdr:row>0</xdr:row>
      <xdr:rowOff>772436</xdr:rowOff>
    </xdr:to>
    <xdr:grpSp>
      <xdr:nvGrpSpPr>
        <xdr:cNvPr id="6" name="Grupo 5">
          <a:hlinkClick xmlns:r="http://schemas.openxmlformats.org/officeDocument/2006/relationships" r:id="rId4"/>
          <a:extLst>
            <a:ext uri="{FF2B5EF4-FFF2-40B4-BE49-F238E27FC236}">
              <a16:creationId xmlns:a16="http://schemas.microsoft.com/office/drawing/2014/main" id="{1C38CD62-97E3-46EA-AA0C-CF07DE333ACA}"/>
            </a:ext>
          </a:extLst>
        </xdr:cNvPr>
        <xdr:cNvGrpSpPr/>
      </xdr:nvGrpSpPr>
      <xdr:grpSpPr>
        <a:xfrm>
          <a:off x="9839325" y="26670"/>
          <a:ext cx="1550173" cy="747671"/>
          <a:chOff x="9865995" y="0"/>
          <a:chExt cx="1546363" cy="743861"/>
        </a:xfrm>
      </xdr:grpSpPr>
      <xdr:pic>
        <xdr:nvPicPr>
          <xdr:cNvPr id="7" name="Imagen 6">
            <a:extLst>
              <a:ext uri="{FF2B5EF4-FFF2-40B4-BE49-F238E27FC236}">
                <a16:creationId xmlns:a16="http://schemas.microsoft.com/office/drawing/2014/main" id="{ECE0A32B-FA0A-5B9E-A3F6-62D4441B10FE}"/>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398070" y="0"/>
            <a:ext cx="466818" cy="447901"/>
          </a:xfrm>
          <a:prstGeom prst="rect">
            <a:avLst/>
          </a:prstGeom>
          <a:ln>
            <a:noFill/>
          </a:ln>
        </xdr:spPr>
      </xdr:pic>
      <xdr:sp macro="" textlink="">
        <xdr:nvSpPr>
          <xdr:cNvPr id="8" name="CuadroTexto 7">
            <a:extLst>
              <a:ext uri="{FF2B5EF4-FFF2-40B4-BE49-F238E27FC236}">
                <a16:creationId xmlns:a16="http://schemas.microsoft.com/office/drawing/2014/main" id="{B3B64D84-2221-D4BE-8582-BA04BAB0911E}"/>
              </a:ext>
            </a:extLst>
          </xdr:cNvPr>
          <xdr:cNvSpPr txBox="1"/>
        </xdr:nvSpPr>
        <xdr:spPr>
          <a:xfrm>
            <a:off x="9865995" y="487183"/>
            <a:ext cx="1546363" cy="2566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200" b="1">
                <a:solidFill>
                  <a:srgbClr val="92B201"/>
                </a:solidFill>
              </a:rPr>
              <a:t>VOLVER</a:t>
            </a:r>
            <a:r>
              <a:rPr lang="es-ES" sz="1200" b="1" baseline="0">
                <a:solidFill>
                  <a:srgbClr val="92B201"/>
                </a:solidFill>
              </a:rPr>
              <a:t> A PORTADA</a:t>
            </a:r>
            <a:endParaRPr lang="es-ES" sz="1200" b="1">
              <a:solidFill>
                <a:srgbClr val="92B201"/>
              </a:solidFill>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192429</xdr:colOff>
      <xdr:row>18</xdr:row>
      <xdr:rowOff>105769</xdr:rowOff>
    </xdr:from>
    <xdr:to>
      <xdr:col>4</xdr:col>
      <xdr:colOff>3718228</xdr:colOff>
      <xdr:row>33</xdr:row>
      <xdr:rowOff>8283</xdr:rowOff>
    </xdr:to>
    <xdr:graphicFrame macro="">
      <xdr:nvGraphicFramePr>
        <xdr:cNvPr id="2" name="Gráfico 1">
          <a:extLst>
            <a:ext uri="{FF2B5EF4-FFF2-40B4-BE49-F238E27FC236}">
              <a16:creationId xmlns:a16="http://schemas.microsoft.com/office/drawing/2014/main" id="{A5C36AA8-9ABF-4EEB-BB24-6D1D8D445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0</xdr:colOff>
      <xdr:row>0</xdr:row>
      <xdr:rowOff>0</xdr:rowOff>
    </xdr:from>
    <xdr:to>
      <xdr:col>1</xdr:col>
      <xdr:colOff>2760677</xdr:colOff>
      <xdr:row>0</xdr:row>
      <xdr:rowOff>762773</xdr:rowOff>
    </xdr:to>
    <xdr:pic>
      <xdr:nvPicPr>
        <xdr:cNvPr id="3" name="Imagen 2">
          <a:extLst>
            <a:ext uri="{FF2B5EF4-FFF2-40B4-BE49-F238E27FC236}">
              <a16:creationId xmlns:a16="http://schemas.microsoft.com/office/drawing/2014/main" id="{8224A482-D6DC-417E-8B62-F4EA76C78AEB}"/>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7246" b="34393"/>
        <a:stretch>
          <a:fillRect/>
        </a:stretch>
      </xdr:blipFill>
      <xdr:spPr>
        <a:xfrm>
          <a:off x="323022" y="0"/>
          <a:ext cx="2768297" cy="762773"/>
        </a:xfrm>
        <a:prstGeom prst="rect">
          <a:avLst/>
        </a:prstGeom>
      </xdr:spPr>
    </xdr:pic>
    <xdr:clientData/>
  </xdr:twoCellAnchor>
  <xdr:oneCellAnchor>
    <xdr:from>
      <xdr:col>1</xdr:col>
      <xdr:colOff>2589224</xdr:colOff>
      <xdr:row>0</xdr:row>
      <xdr:rowOff>132213</xdr:rowOff>
    </xdr:from>
    <xdr:ext cx="3855970" cy="537070"/>
    <xdr:sp macro="" textlink="">
      <xdr:nvSpPr>
        <xdr:cNvPr id="4" name="CuadroTexto 3">
          <a:extLst>
            <a:ext uri="{FF2B5EF4-FFF2-40B4-BE49-F238E27FC236}">
              <a16:creationId xmlns:a16="http://schemas.microsoft.com/office/drawing/2014/main" id="{2AB71121-8EB6-4778-A368-FD50B232832E}"/>
            </a:ext>
          </a:extLst>
        </xdr:cNvPr>
        <xdr:cNvSpPr txBox="1"/>
      </xdr:nvSpPr>
      <xdr:spPr>
        <a:xfrm>
          <a:off x="2912246" y="132213"/>
          <a:ext cx="3855970" cy="537070"/>
        </a:xfrm>
        <a:prstGeom prst="rect">
          <a:avLst/>
        </a:prstGeom>
        <a:solidFill>
          <a:sysClr val="window" lastClr="FFFFFF"/>
        </a:solid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s-ES" sz="1200" b="1">
              <a:latin typeface="Jost" pitchFamily="2" charset="0"/>
              <a:ea typeface="Jost" pitchFamily="2" charset="0"/>
            </a:rPr>
            <a:t>CHECK LIST DE AUTODIAGNÓSTICO SOBRE: </a:t>
          </a:r>
        </a:p>
        <a:p>
          <a:pPr algn="ctr"/>
          <a:r>
            <a:rPr lang="es-ES" sz="1200" b="1">
              <a:latin typeface="Jost" pitchFamily="2" charset="0"/>
              <a:ea typeface="Jost" pitchFamily="2" charset="0"/>
            </a:rPr>
            <a:t>RUIDO</a:t>
          </a:r>
        </a:p>
      </xdr:txBody>
    </xdr:sp>
    <xdr:clientData/>
  </xdr:oneCellAnchor>
  <xdr:twoCellAnchor editAs="oneCell">
    <xdr:from>
      <xdr:col>3</xdr:col>
      <xdr:colOff>54167</xdr:colOff>
      <xdr:row>0</xdr:row>
      <xdr:rowOff>16489</xdr:rowOff>
    </xdr:from>
    <xdr:to>
      <xdr:col>4</xdr:col>
      <xdr:colOff>2078932</xdr:colOff>
      <xdr:row>0</xdr:row>
      <xdr:rowOff>781554</xdr:rowOff>
    </xdr:to>
    <xdr:pic>
      <xdr:nvPicPr>
        <xdr:cNvPr id="5" name="Imagen 4">
          <a:extLst>
            <a:ext uri="{FF2B5EF4-FFF2-40B4-BE49-F238E27FC236}">
              <a16:creationId xmlns:a16="http://schemas.microsoft.com/office/drawing/2014/main" id="{97D4F412-8F9C-49BD-8382-3D6050236E8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019841" y="16489"/>
          <a:ext cx="3115502" cy="761255"/>
        </a:xfrm>
        <a:prstGeom prst="rect">
          <a:avLst/>
        </a:prstGeom>
      </xdr:spPr>
    </xdr:pic>
    <xdr:clientData/>
  </xdr:twoCellAnchor>
  <xdr:twoCellAnchor>
    <xdr:from>
      <xdr:col>4</xdr:col>
      <xdr:colOff>2019300</xdr:colOff>
      <xdr:row>0</xdr:row>
      <xdr:rowOff>0</xdr:rowOff>
    </xdr:from>
    <xdr:to>
      <xdr:col>4</xdr:col>
      <xdr:colOff>3571378</xdr:colOff>
      <xdr:row>0</xdr:row>
      <xdr:rowOff>743861</xdr:rowOff>
    </xdr:to>
    <xdr:grpSp>
      <xdr:nvGrpSpPr>
        <xdr:cNvPr id="6" name="Grupo 5">
          <a:hlinkClick xmlns:r="http://schemas.openxmlformats.org/officeDocument/2006/relationships" r:id="rId4"/>
          <a:extLst>
            <a:ext uri="{FF2B5EF4-FFF2-40B4-BE49-F238E27FC236}">
              <a16:creationId xmlns:a16="http://schemas.microsoft.com/office/drawing/2014/main" id="{5304F519-9759-4B75-ABA4-EE96B4009379}"/>
            </a:ext>
          </a:extLst>
        </xdr:cNvPr>
        <xdr:cNvGrpSpPr/>
      </xdr:nvGrpSpPr>
      <xdr:grpSpPr>
        <a:xfrm>
          <a:off x="10067925" y="0"/>
          <a:ext cx="1550173" cy="740051"/>
          <a:chOff x="9865995" y="0"/>
          <a:chExt cx="1546363" cy="743861"/>
        </a:xfrm>
      </xdr:grpSpPr>
      <xdr:pic>
        <xdr:nvPicPr>
          <xdr:cNvPr id="7" name="Imagen 6">
            <a:extLst>
              <a:ext uri="{FF2B5EF4-FFF2-40B4-BE49-F238E27FC236}">
                <a16:creationId xmlns:a16="http://schemas.microsoft.com/office/drawing/2014/main" id="{F10CBD01-03B3-2463-08FE-0E6D2F62295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398070" y="0"/>
            <a:ext cx="466818" cy="447901"/>
          </a:xfrm>
          <a:prstGeom prst="rect">
            <a:avLst/>
          </a:prstGeom>
          <a:ln>
            <a:noFill/>
          </a:ln>
        </xdr:spPr>
      </xdr:pic>
      <xdr:sp macro="" textlink="">
        <xdr:nvSpPr>
          <xdr:cNvPr id="8" name="CuadroTexto 7">
            <a:extLst>
              <a:ext uri="{FF2B5EF4-FFF2-40B4-BE49-F238E27FC236}">
                <a16:creationId xmlns:a16="http://schemas.microsoft.com/office/drawing/2014/main" id="{6B9B30ED-88FB-C4BE-1A9A-CEE3719F3656}"/>
              </a:ext>
            </a:extLst>
          </xdr:cNvPr>
          <xdr:cNvSpPr txBox="1"/>
        </xdr:nvSpPr>
        <xdr:spPr>
          <a:xfrm>
            <a:off x="9865995" y="487183"/>
            <a:ext cx="1546363" cy="2566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200" b="1">
                <a:solidFill>
                  <a:srgbClr val="92B201"/>
                </a:solidFill>
              </a:rPr>
              <a:t>VOLVER</a:t>
            </a:r>
            <a:r>
              <a:rPr lang="es-ES" sz="1200" b="1" baseline="0">
                <a:solidFill>
                  <a:srgbClr val="92B201"/>
                </a:solidFill>
              </a:rPr>
              <a:t> A PORTADA</a:t>
            </a:r>
            <a:endParaRPr lang="es-ES" sz="1200" b="1">
              <a:solidFill>
                <a:srgbClr val="92B201"/>
              </a:solidFill>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192429</xdr:colOff>
      <xdr:row>18</xdr:row>
      <xdr:rowOff>105769</xdr:rowOff>
    </xdr:from>
    <xdr:to>
      <xdr:col>4</xdr:col>
      <xdr:colOff>3718228</xdr:colOff>
      <xdr:row>33</xdr:row>
      <xdr:rowOff>8283</xdr:rowOff>
    </xdr:to>
    <xdr:graphicFrame macro="">
      <xdr:nvGraphicFramePr>
        <xdr:cNvPr id="2" name="Gráfico 1">
          <a:extLst>
            <a:ext uri="{FF2B5EF4-FFF2-40B4-BE49-F238E27FC236}">
              <a16:creationId xmlns:a16="http://schemas.microsoft.com/office/drawing/2014/main" id="{DFD4A388-1428-413F-BEBF-03FC5450BA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0</xdr:colOff>
      <xdr:row>0</xdr:row>
      <xdr:rowOff>0</xdr:rowOff>
    </xdr:from>
    <xdr:to>
      <xdr:col>1</xdr:col>
      <xdr:colOff>2764487</xdr:colOff>
      <xdr:row>0</xdr:row>
      <xdr:rowOff>762773</xdr:rowOff>
    </xdr:to>
    <xdr:pic>
      <xdr:nvPicPr>
        <xdr:cNvPr id="3" name="Imagen 2">
          <a:extLst>
            <a:ext uri="{FF2B5EF4-FFF2-40B4-BE49-F238E27FC236}">
              <a16:creationId xmlns:a16="http://schemas.microsoft.com/office/drawing/2014/main" id="{5702A65F-F5F9-486F-97EF-334D2ED335F3}"/>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7246" b="34393"/>
        <a:stretch>
          <a:fillRect/>
        </a:stretch>
      </xdr:blipFill>
      <xdr:spPr>
        <a:xfrm>
          <a:off x="323022" y="0"/>
          <a:ext cx="2768297" cy="762773"/>
        </a:xfrm>
        <a:prstGeom prst="rect">
          <a:avLst/>
        </a:prstGeom>
      </xdr:spPr>
    </xdr:pic>
    <xdr:clientData/>
  </xdr:twoCellAnchor>
  <xdr:oneCellAnchor>
    <xdr:from>
      <xdr:col>1</xdr:col>
      <xdr:colOff>2589224</xdr:colOff>
      <xdr:row>0</xdr:row>
      <xdr:rowOff>132213</xdr:rowOff>
    </xdr:from>
    <xdr:ext cx="3855970" cy="537070"/>
    <xdr:sp macro="" textlink="">
      <xdr:nvSpPr>
        <xdr:cNvPr id="4" name="CuadroTexto 3">
          <a:extLst>
            <a:ext uri="{FF2B5EF4-FFF2-40B4-BE49-F238E27FC236}">
              <a16:creationId xmlns:a16="http://schemas.microsoft.com/office/drawing/2014/main" id="{E0F8FD26-F951-438B-8058-4CEE080A90A5}"/>
            </a:ext>
          </a:extLst>
        </xdr:cNvPr>
        <xdr:cNvSpPr txBox="1"/>
      </xdr:nvSpPr>
      <xdr:spPr>
        <a:xfrm>
          <a:off x="2912246" y="132213"/>
          <a:ext cx="3855970" cy="537070"/>
        </a:xfrm>
        <a:prstGeom prst="rect">
          <a:avLst/>
        </a:prstGeom>
        <a:solidFill>
          <a:sysClr val="window" lastClr="FFFFFF"/>
        </a:solid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s-ES" sz="1200" b="1">
              <a:latin typeface="Jost" pitchFamily="2" charset="0"/>
              <a:ea typeface="Jost" pitchFamily="2" charset="0"/>
            </a:rPr>
            <a:t>CHECK LIST DE AUTODIAGNÓSTICO SOBRE: </a:t>
          </a:r>
        </a:p>
        <a:p>
          <a:pPr algn="ctr"/>
          <a:r>
            <a:rPr lang="es-ES" sz="1200" b="1">
              <a:latin typeface="Jost" pitchFamily="2" charset="0"/>
              <a:ea typeface="Jost" pitchFamily="2" charset="0"/>
            </a:rPr>
            <a:t>VIBRACIONES</a:t>
          </a:r>
        </a:p>
      </xdr:txBody>
    </xdr:sp>
    <xdr:clientData/>
  </xdr:oneCellAnchor>
  <xdr:twoCellAnchor editAs="oneCell">
    <xdr:from>
      <xdr:col>3</xdr:col>
      <xdr:colOff>54167</xdr:colOff>
      <xdr:row>0</xdr:row>
      <xdr:rowOff>16489</xdr:rowOff>
    </xdr:from>
    <xdr:to>
      <xdr:col>4</xdr:col>
      <xdr:colOff>2075122</xdr:colOff>
      <xdr:row>0</xdr:row>
      <xdr:rowOff>777744</xdr:rowOff>
    </xdr:to>
    <xdr:pic>
      <xdr:nvPicPr>
        <xdr:cNvPr id="5" name="Imagen 4">
          <a:extLst>
            <a:ext uri="{FF2B5EF4-FFF2-40B4-BE49-F238E27FC236}">
              <a16:creationId xmlns:a16="http://schemas.microsoft.com/office/drawing/2014/main" id="{482DB132-B590-4240-A68F-5A3F6DEEFE3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019841" y="16489"/>
          <a:ext cx="3115502" cy="761255"/>
        </a:xfrm>
        <a:prstGeom prst="rect">
          <a:avLst/>
        </a:prstGeom>
      </xdr:spPr>
    </xdr:pic>
    <xdr:clientData/>
  </xdr:twoCellAnchor>
  <xdr:twoCellAnchor>
    <xdr:from>
      <xdr:col>4</xdr:col>
      <xdr:colOff>2066925</xdr:colOff>
      <xdr:row>0</xdr:row>
      <xdr:rowOff>19050</xdr:rowOff>
    </xdr:from>
    <xdr:to>
      <xdr:col>4</xdr:col>
      <xdr:colOff>3619003</xdr:colOff>
      <xdr:row>0</xdr:row>
      <xdr:rowOff>762911</xdr:rowOff>
    </xdr:to>
    <xdr:grpSp>
      <xdr:nvGrpSpPr>
        <xdr:cNvPr id="6" name="Grupo 5">
          <a:hlinkClick xmlns:r="http://schemas.openxmlformats.org/officeDocument/2006/relationships" r:id="rId4"/>
          <a:extLst>
            <a:ext uri="{FF2B5EF4-FFF2-40B4-BE49-F238E27FC236}">
              <a16:creationId xmlns:a16="http://schemas.microsoft.com/office/drawing/2014/main" id="{DBB7541D-68C4-449D-A33E-8BF26C4A6134}"/>
            </a:ext>
          </a:extLst>
        </xdr:cNvPr>
        <xdr:cNvGrpSpPr/>
      </xdr:nvGrpSpPr>
      <xdr:grpSpPr>
        <a:xfrm>
          <a:off x="10117455" y="15240"/>
          <a:ext cx="1550173" cy="747671"/>
          <a:chOff x="9865995" y="0"/>
          <a:chExt cx="1546363" cy="743861"/>
        </a:xfrm>
      </xdr:grpSpPr>
      <xdr:pic>
        <xdr:nvPicPr>
          <xdr:cNvPr id="7" name="Imagen 6">
            <a:extLst>
              <a:ext uri="{FF2B5EF4-FFF2-40B4-BE49-F238E27FC236}">
                <a16:creationId xmlns:a16="http://schemas.microsoft.com/office/drawing/2014/main" id="{483BE68D-6344-1A30-77AE-44AFA099DA6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398070" y="0"/>
            <a:ext cx="466818" cy="447901"/>
          </a:xfrm>
          <a:prstGeom prst="rect">
            <a:avLst/>
          </a:prstGeom>
          <a:ln>
            <a:noFill/>
          </a:ln>
        </xdr:spPr>
      </xdr:pic>
      <xdr:sp macro="" textlink="">
        <xdr:nvSpPr>
          <xdr:cNvPr id="8" name="CuadroTexto 7">
            <a:extLst>
              <a:ext uri="{FF2B5EF4-FFF2-40B4-BE49-F238E27FC236}">
                <a16:creationId xmlns:a16="http://schemas.microsoft.com/office/drawing/2014/main" id="{D8BCFD19-8FBD-A5FB-2947-3FE89A5ED7FC}"/>
              </a:ext>
            </a:extLst>
          </xdr:cNvPr>
          <xdr:cNvSpPr txBox="1"/>
        </xdr:nvSpPr>
        <xdr:spPr>
          <a:xfrm>
            <a:off x="9865995" y="487183"/>
            <a:ext cx="1546363" cy="2566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200" b="1">
                <a:solidFill>
                  <a:srgbClr val="92B201"/>
                </a:solidFill>
              </a:rPr>
              <a:t>VOLVER</a:t>
            </a:r>
            <a:r>
              <a:rPr lang="es-ES" sz="1200" b="1" baseline="0">
                <a:solidFill>
                  <a:srgbClr val="92B201"/>
                </a:solidFill>
              </a:rPr>
              <a:t> A PORTADA</a:t>
            </a:r>
            <a:endParaRPr lang="es-ES" sz="1200" b="1">
              <a:solidFill>
                <a:srgbClr val="92B201"/>
              </a:solidFill>
            </a:endParaRP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3</xdr:col>
      <xdr:colOff>192429</xdr:colOff>
      <xdr:row>20</xdr:row>
      <xdr:rowOff>105769</xdr:rowOff>
    </xdr:from>
    <xdr:to>
      <xdr:col>4</xdr:col>
      <xdr:colOff>3718228</xdr:colOff>
      <xdr:row>35</xdr:row>
      <xdr:rowOff>8283</xdr:rowOff>
    </xdr:to>
    <xdr:graphicFrame macro="">
      <xdr:nvGraphicFramePr>
        <xdr:cNvPr id="2" name="Gráfico 1">
          <a:extLst>
            <a:ext uri="{FF2B5EF4-FFF2-40B4-BE49-F238E27FC236}">
              <a16:creationId xmlns:a16="http://schemas.microsoft.com/office/drawing/2014/main" id="{B23D8F77-6AF4-49CC-A2EA-628F4561B3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1</xdr:col>
      <xdr:colOff>2454800</xdr:colOff>
      <xdr:row>0</xdr:row>
      <xdr:rowOff>778013</xdr:rowOff>
    </xdr:to>
    <xdr:pic>
      <xdr:nvPicPr>
        <xdr:cNvPr id="3" name="Imagen 2">
          <a:extLst>
            <a:ext uri="{FF2B5EF4-FFF2-40B4-BE49-F238E27FC236}">
              <a16:creationId xmlns:a16="http://schemas.microsoft.com/office/drawing/2014/main" id="{20B81151-DA5D-41C3-AD29-BAC222481EE1}"/>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7246" b="34393"/>
        <a:stretch>
          <a:fillRect/>
        </a:stretch>
      </xdr:blipFill>
      <xdr:spPr>
        <a:xfrm>
          <a:off x="0" y="0"/>
          <a:ext cx="2770202" cy="766583"/>
        </a:xfrm>
        <a:prstGeom prst="rect">
          <a:avLst/>
        </a:prstGeom>
      </xdr:spPr>
    </xdr:pic>
    <xdr:clientData/>
  </xdr:twoCellAnchor>
  <xdr:oneCellAnchor>
    <xdr:from>
      <xdr:col>1</xdr:col>
      <xdr:colOff>2270012</xdr:colOff>
      <xdr:row>0</xdr:row>
      <xdr:rowOff>136023</xdr:rowOff>
    </xdr:from>
    <xdr:ext cx="3855970" cy="537070"/>
    <xdr:sp macro="" textlink="">
      <xdr:nvSpPr>
        <xdr:cNvPr id="4" name="CuadroTexto 3">
          <a:extLst>
            <a:ext uri="{FF2B5EF4-FFF2-40B4-BE49-F238E27FC236}">
              <a16:creationId xmlns:a16="http://schemas.microsoft.com/office/drawing/2014/main" id="{00BEAB33-8568-4C52-ACE5-D7CFE9D885B1}"/>
            </a:ext>
          </a:extLst>
        </xdr:cNvPr>
        <xdr:cNvSpPr txBox="1"/>
      </xdr:nvSpPr>
      <xdr:spPr>
        <a:xfrm>
          <a:off x="2593034" y="136023"/>
          <a:ext cx="3855970" cy="537070"/>
        </a:xfrm>
        <a:prstGeom prst="rect">
          <a:avLst/>
        </a:prstGeom>
        <a:solidFill>
          <a:sysClr val="window" lastClr="FFFFFF"/>
        </a:solid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s-ES" sz="1200" b="1">
              <a:latin typeface="Jost" pitchFamily="2" charset="0"/>
              <a:ea typeface="Jost" pitchFamily="2" charset="0"/>
            </a:rPr>
            <a:t>CHECK LIST DE AUTODIAGNÓSTICO SOBRE: </a:t>
          </a:r>
        </a:p>
        <a:p>
          <a:pPr algn="ctr"/>
          <a:r>
            <a:rPr lang="es-ES" sz="1200" b="1">
              <a:latin typeface="Jost" pitchFamily="2" charset="0"/>
              <a:ea typeface="Jost" pitchFamily="2" charset="0"/>
            </a:rPr>
            <a:t>AGENTES QUÍMICOS</a:t>
          </a:r>
        </a:p>
      </xdr:txBody>
    </xdr:sp>
    <xdr:clientData/>
  </xdr:oneCellAnchor>
  <xdr:twoCellAnchor editAs="oneCell">
    <xdr:from>
      <xdr:col>2</xdr:col>
      <xdr:colOff>930218</xdr:colOff>
      <xdr:row>0</xdr:row>
      <xdr:rowOff>20299</xdr:rowOff>
    </xdr:from>
    <xdr:to>
      <xdr:col>4</xdr:col>
      <xdr:colOff>1769245</xdr:colOff>
      <xdr:row>0</xdr:row>
      <xdr:rowOff>777744</xdr:rowOff>
    </xdr:to>
    <xdr:pic>
      <xdr:nvPicPr>
        <xdr:cNvPr id="5" name="Imagen 4">
          <a:extLst>
            <a:ext uri="{FF2B5EF4-FFF2-40B4-BE49-F238E27FC236}">
              <a16:creationId xmlns:a16="http://schemas.microsoft.com/office/drawing/2014/main" id="{39F52355-50CE-4D9D-AF36-86E5D3C0B45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694914" y="20299"/>
          <a:ext cx="3117407" cy="761255"/>
        </a:xfrm>
        <a:prstGeom prst="rect">
          <a:avLst/>
        </a:prstGeom>
      </xdr:spPr>
    </xdr:pic>
    <xdr:clientData/>
  </xdr:twoCellAnchor>
  <xdr:twoCellAnchor>
    <xdr:from>
      <xdr:col>4</xdr:col>
      <xdr:colOff>1752600</xdr:colOff>
      <xdr:row>0</xdr:row>
      <xdr:rowOff>0</xdr:rowOff>
    </xdr:from>
    <xdr:to>
      <xdr:col>4</xdr:col>
      <xdr:colOff>3304678</xdr:colOff>
      <xdr:row>0</xdr:row>
      <xdr:rowOff>741956</xdr:rowOff>
    </xdr:to>
    <xdr:grpSp>
      <xdr:nvGrpSpPr>
        <xdr:cNvPr id="6" name="Grupo 5">
          <a:hlinkClick xmlns:r="http://schemas.openxmlformats.org/officeDocument/2006/relationships" r:id="rId4"/>
          <a:extLst>
            <a:ext uri="{FF2B5EF4-FFF2-40B4-BE49-F238E27FC236}">
              <a16:creationId xmlns:a16="http://schemas.microsoft.com/office/drawing/2014/main" id="{0ED66881-1FDE-4225-B3C7-55594BA835D9}"/>
            </a:ext>
          </a:extLst>
        </xdr:cNvPr>
        <xdr:cNvGrpSpPr/>
      </xdr:nvGrpSpPr>
      <xdr:grpSpPr>
        <a:xfrm>
          <a:off x="9801225" y="0"/>
          <a:ext cx="1550173" cy="745766"/>
          <a:chOff x="9865995" y="0"/>
          <a:chExt cx="1546363" cy="743861"/>
        </a:xfrm>
      </xdr:grpSpPr>
      <xdr:pic>
        <xdr:nvPicPr>
          <xdr:cNvPr id="7" name="Imagen 6">
            <a:extLst>
              <a:ext uri="{FF2B5EF4-FFF2-40B4-BE49-F238E27FC236}">
                <a16:creationId xmlns:a16="http://schemas.microsoft.com/office/drawing/2014/main" id="{270C9703-C34D-4289-8A21-B5674FAFF6A8}"/>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398070" y="0"/>
            <a:ext cx="466818" cy="447901"/>
          </a:xfrm>
          <a:prstGeom prst="rect">
            <a:avLst/>
          </a:prstGeom>
          <a:ln>
            <a:noFill/>
          </a:ln>
        </xdr:spPr>
      </xdr:pic>
      <xdr:sp macro="" textlink="">
        <xdr:nvSpPr>
          <xdr:cNvPr id="8" name="CuadroTexto 7">
            <a:extLst>
              <a:ext uri="{FF2B5EF4-FFF2-40B4-BE49-F238E27FC236}">
                <a16:creationId xmlns:a16="http://schemas.microsoft.com/office/drawing/2014/main" id="{C14E0354-4F04-7CC3-911A-4210C89AF4CB}"/>
              </a:ext>
            </a:extLst>
          </xdr:cNvPr>
          <xdr:cNvSpPr txBox="1"/>
        </xdr:nvSpPr>
        <xdr:spPr>
          <a:xfrm>
            <a:off x="9865995" y="487183"/>
            <a:ext cx="1546363" cy="2566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200" b="1">
                <a:solidFill>
                  <a:srgbClr val="92B201"/>
                </a:solidFill>
              </a:rPr>
              <a:t>VOLVER</a:t>
            </a:r>
            <a:r>
              <a:rPr lang="es-ES" sz="1200" b="1" baseline="0">
                <a:solidFill>
                  <a:srgbClr val="92B201"/>
                </a:solidFill>
              </a:rPr>
              <a:t> A PORTADA</a:t>
            </a:r>
            <a:endParaRPr lang="es-ES" sz="1200" b="1">
              <a:solidFill>
                <a:srgbClr val="92B201"/>
              </a:solidFill>
            </a:endParaRP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192429</xdr:colOff>
      <xdr:row>19</xdr:row>
      <xdr:rowOff>105769</xdr:rowOff>
    </xdr:from>
    <xdr:to>
      <xdr:col>4</xdr:col>
      <xdr:colOff>3718228</xdr:colOff>
      <xdr:row>34</xdr:row>
      <xdr:rowOff>8283</xdr:rowOff>
    </xdr:to>
    <xdr:graphicFrame macro="">
      <xdr:nvGraphicFramePr>
        <xdr:cNvPr id="2" name="Gráfico 1">
          <a:extLst>
            <a:ext uri="{FF2B5EF4-FFF2-40B4-BE49-F238E27FC236}">
              <a16:creationId xmlns:a16="http://schemas.microsoft.com/office/drawing/2014/main" id="{D57A8A2E-CDFD-42B4-939A-F69A139A1B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0</xdr:colOff>
      <xdr:row>0</xdr:row>
      <xdr:rowOff>0</xdr:rowOff>
    </xdr:from>
    <xdr:to>
      <xdr:col>1</xdr:col>
      <xdr:colOff>2760677</xdr:colOff>
      <xdr:row>0</xdr:row>
      <xdr:rowOff>762773</xdr:rowOff>
    </xdr:to>
    <xdr:pic>
      <xdr:nvPicPr>
        <xdr:cNvPr id="3" name="Imagen 2">
          <a:extLst>
            <a:ext uri="{FF2B5EF4-FFF2-40B4-BE49-F238E27FC236}">
              <a16:creationId xmlns:a16="http://schemas.microsoft.com/office/drawing/2014/main" id="{B65AF351-C3BE-43E2-B396-38273A0DE526}"/>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7246" b="34393"/>
        <a:stretch>
          <a:fillRect/>
        </a:stretch>
      </xdr:blipFill>
      <xdr:spPr>
        <a:xfrm>
          <a:off x="323022" y="0"/>
          <a:ext cx="2768297" cy="762773"/>
        </a:xfrm>
        <a:prstGeom prst="rect">
          <a:avLst/>
        </a:prstGeom>
      </xdr:spPr>
    </xdr:pic>
    <xdr:clientData/>
  </xdr:twoCellAnchor>
  <xdr:oneCellAnchor>
    <xdr:from>
      <xdr:col>1</xdr:col>
      <xdr:colOff>2589224</xdr:colOff>
      <xdr:row>0</xdr:row>
      <xdr:rowOff>24839</xdr:rowOff>
    </xdr:from>
    <xdr:ext cx="3855970" cy="759439"/>
    <xdr:sp macro="" textlink="">
      <xdr:nvSpPr>
        <xdr:cNvPr id="4" name="CuadroTexto 3">
          <a:extLst>
            <a:ext uri="{FF2B5EF4-FFF2-40B4-BE49-F238E27FC236}">
              <a16:creationId xmlns:a16="http://schemas.microsoft.com/office/drawing/2014/main" id="{BC738B44-20A2-436D-AE03-2640E6FF3B74}"/>
            </a:ext>
          </a:extLst>
        </xdr:cNvPr>
        <xdr:cNvSpPr txBox="1"/>
      </xdr:nvSpPr>
      <xdr:spPr>
        <a:xfrm>
          <a:off x="2912246" y="24839"/>
          <a:ext cx="3855970" cy="759439"/>
        </a:xfrm>
        <a:prstGeom prst="rect">
          <a:avLst/>
        </a:prstGeom>
        <a:solidFill>
          <a:sysClr val="window" lastClr="FFFFFF"/>
        </a:solid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s-ES" sz="1200" b="1">
              <a:latin typeface="Jost" pitchFamily="2" charset="0"/>
              <a:ea typeface="Jost" pitchFamily="2" charset="0"/>
            </a:rPr>
            <a:t>CHECK LIST DE AUTODIAGNÓSTICO SOBRE: </a:t>
          </a:r>
        </a:p>
        <a:p>
          <a:pPr algn="ctr"/>
          <a:r>
            <a:rPr lang="es-ES" sz="1200" b="1">
              <a:latin typeface="Jost" pitchFamily="2" charset="0"/>
              <a:ea typeface="Jost" pitchFamily="2" charset="0"/>
            </a:rPr>
            <a:t>AGENTES CANCERÍGENOS,</a:t>
          </a:r>
          <a:r>
            <a:rPr lang="es-ES" sz="1200" b="1" baseline="0">
              <a:latin typeface="Jost" pitchFamily="2" charset="0"/>
              <a:ea typeface="Jost" pitchFamily="2" charset="0"/>
            </a:rPr>
            <a:t> MUTÁGENOS O REPROTÓXICOS</a:t>
          </a:r>
          <a:endParaRPr lang="es-ES" sz="1200" b="1">
            <a:latin typeface="Jost" pitchFamily="2" charset="0"/>
            <a:ea typeface="Jost" pitchFamily="2" charset="0"/>
          </a:endParaRPr>
        </a:p>
      </xdr:txBody>
    </xdr:sp>
    <xdr:clientData/>
  </xdr:oneCellAnchor>
  <xdr:twoCellAnchor editAs="oneCell">
    <xdr:from>
      <xdr:col>3</xdr:col>
      <xdr:colOff>54167</xdr:colOff>
      <xdr:row>0</xdr:row>
      <xdr:rowOff>16489</xdr:rowOff>
    </xdr:from>
    <xdr:to>
      <xdr:col>4</xdr:col>
      <xdr:colOff>2078932</xdr:colOff>
      <xdr:row>0</xdr:row>
      <xdr:rowOff>781554</xdr:rowOff>
    </xdr:to>
    <xdr:pic>
      <xdr:nvPicPr>
        <xdr:cNvPr id="5" name="Imagen 4">
          <a:extLst>
            <a:ext uri="{FF2B5EF4-FFF2-40B4-BE49-F238E27FC236}">
              <a16:creationId xmlns:a16="http://schemas.microsoft.com/office/drawing/2014/main" id="{2FB4C30C-45CA-4E71-967E-696F3FA4150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019841" y="16489"/>
          <a:ext cx="3115502" cy="761255"/>
        </a:xfrm>
        <a:prstGeom prst="rect">
          <a:avLst/>
        </a:prstGeom>
      </xdr:spPr>
    </xdr:pic>
    <xdr:clientData/>
  </xdr:twoCellAnchor>
  <xdr:twoCellAnchor>
    <xdr:from>
      <xdr:col>4</xdr:col>
      <xdr:colOff>2038350</xdr:colOff>
      <xdr:row>0</xdr:row>
      <xdr:rowOff>0</xdr:rowOff>
    </xdr:from>
    <xdr:to>
      <xdr:col>4</xdr:col>
      <xdr:colOff>3590428</xdr:colOff>
      <xdr:row>0</xdr:row>
      <xdr:rowOff>743861</xdr:rowOff>
    </xdr:to>
    <xdr:grpSp>
      <xdr:nvGrpSpPr>
        <xdr:cNvPr id="6" name="Grupo 5">
          <a:hlinkClick xmlns:r="http://schemas.openxmlformats.org/officeDocument/2006/relationships" r:id="rId4"/>
          <a:extLst>
            <a:ext uri="{FF2B5EF4-FFF2-40B4-BE49-F238E27FC236}">
              <a16:creationId xmlns:a16="http://schemas.microsoft.com/office/drawing/2014/main" id="{6EF9BBBF-08C0-4567-A41B-AB046403EABA}"/>
            </a:ext>
          </a:extLst>
        </xdr:cNvPr>
        <xdr:cNvGrpSpPr/>
      </xdr:nvGrpSpPr>
      <xdr:grpSpPr>
        <a:xfrm>
          <a:off x="10083165" y="0"/>
          <a:ext cx="1557793" cy="740051"/>
          <a:chOff x="9865995" y="0"/>
          <a:chExt cx="1546363" cy="743861"/>
        </a:xfrm>
      </xdr:grpSpPr>
      <xdr:pic>
        <xdr:nvPicPr>
          <xdr:cNvPr id="7" name="Imagen 6">
            <a:extLst>
              <a:ext uri="{FF2B5EF4-FFF2-40B4-BE49-F238E27FC236}">
                <a16:creationId xmlns:a16="http://schemas.microsoft.com/office/drawing/2014/main" id="{433DC44D-2A9F-A1C2-BD2B-F728AD72830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398070" y="0"/>
            <a:ext cx="466818" cy="447901"/>
          </a:xfrm>
          <a:prstGeom prst="rect">
            <a:avLst/>
          </a:prstGeom>
          <a:ln>
            <a:noFill/>
          </a:ln>
        </xdr:spPr>
      </xdr:pic>
      <xdr:sp macro="" textlink="">
        <xdr:nvSpPr>
          <xdr:cNvPr id="8" name="CuadroTexto 7">
            <a:extLst>
              <a:ext uri="{FF2B5EF4-FFF2-40B4-BE49-F238E27FC236}">
                <a16:creationId xmlns:a16="http://schemas.microsoft.com/office/drawing/2014/main" id="{CBF62459-4665-82E0-91F4-C681246DB18C}"/>
              </a:ext>
            </a:extLst>
          </xdr:cNvPr>
          <xdr:cNvSpPr txBox="1"/>
        </xdr:nvSpPr>
        <xdr:spPr>
          <a:xfrm>
            <a:off x="9865995" y="487183"/>
            <a:ext cx="1546363" cy="2566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200" b="1">
                <a:solidFill>
                  <a:srgbClr val="92B201"/>
                </a:solidFill>
              </a:rPr>
              <a:t>VOLVER</a:t>
            </a:r>
            <a:r>
              <a:rPr lang="es-ES" sz="1200" b="1" baseline="0">
                <a:solidFill>
                  <a:srgbClr val="92B201"/>
                </a:solidFill>
              </a:rPr>
              <a:t> A PORTADA</a:t>
            </a:r>
            <a:endParaRPr lang="es-ES" sz="1200" b="1">
              <a:solidFill>
                <a:srgbClr val="92B201"/>
              </a:solidFill>
            </a:endParaRP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3</xdr:col>
      <xdr:colOff>192429</xdr:colOff>
      <xdr:row>16</xdr:row>
      <xdr:rowOff>105769</xdr:rowOff>
    </xdr:from>
    <xdr:to>
      <xdr:col>4</xdr:col>
      <xdr:colOff>3718228</xdr:colOff>
      <xdr:row>31</xdr:row>
      <xdr:rowOff>8283</xdr:rowOff>
    </xdr:to>
    <xdr:graphicFrame macro="">
      <xdr:nvGraphicFramePr>
        <xdr:cNvPr id="2" name="Gráfico 1">
          <a:extLst>
            <a:ext uri="{FF2B5EF4-FFF2-40B4-BE49-F238E27FC236}">
              <a16:creationId xmlns:a16="http://schemas.microsoft.com/office/drawing/2014/main" id="{35D3D362-07AE-4D27-940A-59F1DAB599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0</xdr:colOff>
      <xdr:row>0</xdr:row>
      <xdr:rowOff>0</xdr:rowOff>
    </xdr:from>
    <xdr:to>
      <xdr:col>1</xdr:col>
      <xdr:colOff>2764487</xdr:colOff>
      <xdr:row>0</xdr:row>
      <xdr:rowOff>762773</xdr:rowOff>
    </xdr:to>
    <xdr:pic>
      <xdr:nvPicPr>
        <xdr:cNvPr id="3" name="Imagen 2">
          <a:extLst>
            <a:ext uri="{FF2B5EF4-FFF2-40B4-BE49-F238E27FC236}">
              <a16:creationId xmlns:a16="http://schemas.microsoft.com/office/drawing/2014/main" id="{4B8DA9F5-FC3A-438F-9B45-B675CF2F7DF9}"/>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7246" b="34393"/>
        <a:stretch>
          <a:fillRect/>
        </a:stretch>
      </xdr:blipFill>
      <xdr:spPr>
        <a:xfrm>
          <a:off x="323022" y="0"/>
          <a:ext cx="2768297" cy="762773"/>
        </a:xfrm>
        <a:prstGeom prst="rect">
          <a:avLst/>
        </a:prstGeom>
      </xdr:spPr>
    </xdr:pic>
    <xdr:clientData/>
  </xdr:twoCellAnchor>
  <xdr:oneCellAnchor>
    <xdr:from>
      <xdr:col>1</xdr:col>
      <xdr:colOff>2589224</xdr:colOff>
      <xdr:row>0</xdr:row>
      <xdr:rowOff>132213</xdr:rowOff>
    </xdr:from>
    <xdr:ext cx="3855970" cy="537070"/>
    <xdr:sp macro="" textlink="">
      <xdr:nvSpPr>
        <xdr:cNvPr id="4" name="CuadroTexto 3">
          <a:extLst>
            <a:ext uri="{FF2B5EF4-FFF2-40B4-BE49-F238E27FC236}">
              <a16:creationId xmlns:a16="http://schemas.microsoft.com/office/drawing/2014/main" id="{667F7C51-15D4-444B-ADB7-05A631274E55}"/>
            </a:ext>
          </a:extLst>
        </xdr:cNvPr>
        <xdr:cNvSpPr txBox="1"/>
      </xdr:nvSpPr>
      <xdr:spPr>
        <a:xfrm>
          <a:off x="2912246" y="132213"/>
          <a:ext cx="3855970" cy="537070"/>
        </a:xfrm>
        <a:prstGeom prst="rect">
          <a:avLst/>
        </a:prstGeom>
        <a:solidFill>
          <a:sysClr val="window" lastClr="FFFFFF"/>
        </a:solid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s-ES" sz="1200" b="1">
              <a:latin typeface="Jost" pitchFamily="2" charset="0"/>
              <a:ea typeface="Jost" pitchFamily="2" charset="0"/>
            </a:rPr>
            <a:t>CHECK LIST DE AUTODIAGNÓSTICO SOBRE: </a:t>
          </a:r>
        </a:p>
        <a:p>
          <a:pPr algn="ctr"/>
          <a:r>
            <a:rPr lang="es-ES" sz="1200" b="1">
              <a:latin typeface="Jost" pitchFamily="2" charset="0"/>
              <a:ea typeface="Jost" pitchFamily="2" charset="0"/>
            </a:rPr>
            <a:t>MANIPULACIÓN</a:t>
          </a:r>
          <a:r>
            <a:rPr lang="es-ES" sz="1200" b="1" baseline="0">
              <a:latin typeface="Jost" pitchFamily="2" charset="0"/>
              <a:ea typeface="Jost" pitchFamily="2" charset="0"/>
            </a:rPr>
            <a:t> MANUAL DE CARGAS</a:t>
          </a:r>
          <a:endParaRPr lang="es-ES" sz="1200" b="1">
            <a:latin typeface="Jost" pitchFamily="2" charset="0"/>
            <a:ea typeface="Jost" pitchFamily="2" charset="0"/>
          </a:endParaRPr>
        </a:p>
      </xdr:txBody>
    </xdr:sp>
    <xdr:clientData/>
  </xdr:oneCellAnchor>
  <xdr:twoCellAnchor editAs="oneCell">
    <xdr:from>
      <xdr:col>3</xdr:col>
      <xdr:colOff>54167</xdr:colOff>
      <xdr:row>0</xdr:row>
      <xdr:rowOff>16489</xdr:rowOff>
    </xdr:from>
    <xdr:to>
      <xdr:col>4</xdr:col>
      <xdr:colOff>2075122</xdr:colOff>
      <xdr:row>0</xdr:row>
      <xdr:rowOff>777744</xdr:rowOff>
    </xdr:to>
    <xdr:pic>
      <xdr:nvPicPr>
        <xdr:cNvPr id="5" name="Imagen 4">
          <a:extLst>
            <a:ext uri="{FF2B5EF4-FFF2-40B4-BE49-F238E27FC236}">
              <a16:creationId xmlns:a16="http://schemas.microsoft.com/office/drawing/2014/main" id="{42DF19E6-4E9A-4C92-8E6B-E65F8C5F605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019841" y="16489"/>
          <a:ext cx="3115502" cy="761255"/>
        </a:xfrm>
        <a:prstGeom prst="rect">
          <a:avLst/>
        </a:prstGeom>
      </xdr:spPr>
    </xdr:pic>
    <xdr:clientData/>
  </xdr:twoCellAnchor>
  <xdr:twoCellAnchor>
    <xdr:from>
      <xdr:col>4</xdr:col>
      <xdr:colOff>2085975</xdr:colOff>
      <xdr:row>0</xdr:row>
      <xdr:rowOff>0</xdr:rowOff>
    </xdr:from>
    <xdr:to>
      <xdr:col>4</xdr:col>
      <xdr:colOff>3638053</xdr:colOff>
      <xdr:row>0</xdr:row>
      <xdr:rowOff>743861</xdr:rowOff>
    </xdr:to>
    <xdr:grpSp>
      <xdr:nvGrpSpPr>
        <xdr:cNvPr id="6" name="Grupo 5">
          <a:hlinkClick xmlns:r="http://schemas.openxmlformats.org/officeDocument/2006/relationships" r:id="rId4"/>
          <a:extLst>
            <a:ext uri="{FF2B5EF4-FFF2-40B4-BE49-F238E27FC236}">
              <a16:creationId xmlns:a16="http://schemas.microsoft.com/office/drawing/2014/main" id="{3342153F-0A93-4B4A-BB3F-DF875E79407A}"/>
            </a:ext>
          </a:extLst>
        </xdr:cNvPr>
        <xdr:cNvGrpSpPr/>
      </xdr:nvGrpSpPr>
      <xdr:grpSpPr>
        <a:xfrm>
          <a:off x="10132695" y="0"/>
          <a:ext cx="1557793" cy="740051"/>
          <a:chOff x="9865995" y="0"/>
          <a:chExt cx="1546363" cy="743861"/>
        </a:xfrm>
      </xdr:grpSpPr>
      <xdr:pic>
        <xdr:nvPicPr>
          <xdr:cNvPr id="7" name="Imagen 6">
            <a:extLst>
              <a:ext uri="{FF2B5EF4-FFF2-40B4-BE49-F238E27FC236}">
                <a16:creationId xmlns:a16="http://schemas.microsoft.com/office/drawing/2014/main" id="{9EBD2F78-F077-695C-5C5C-EA23E0F3CD7A}"/>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398070" y="0"/>
            <a:ext cx="466818" cy="447901"/>
          </a:xfrm>
          <a:prstGeom prst="rect">
            <a:avLst/>
          </a:prstGeom>
          <a:ln>
            <a:noFill/>
          </a:ln>
        </xdr:spPr>
      </xdr:pic>
      <xdr:sp macro="" textlink="">
        <xdr:nvSpPr>
          <xdr:cNvPr id="8" name="CuadroTexto 7">
            <a:extLst>
              <a:ext uri="{FF2B5EF4-FFF2-40B4-BE49-F238E27FC236}">
                <a16:creationId xmlns:a16="http://schemas.microsoft.com/office/drawing/2014/main" id="{992842CE-6CD2-C68D-01BC-0D9385E908AD}"/>
              </a:ext>
            </a:extLst>
          </xdr:cNvPr>
          <xdr:cNvSpPr txBox="1"/>
        </xdr:nvSpPr>
        <xdr:spPr>
          <a:xfrm>
            <a:off x="9865995" y="487183"/>
            <a:ext cx="1546363" cy="2566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200" b="1">
                <a:solidFill>
                  <a:srgbClr val="92B201"/>
                </a:solidFill>
              </a:rPr>
              <a:t>VOLVER</a:t>
            </a:r>
            <a:r>
              <a:rPr lang="es-ES" sz="1200" b="1" baseline="0">
                <a:solidFill>
                  <a:srgbClr val="92B201"/>
                </a:solidFill>
              </a:rPr>
              <a:t> A PORTADA</a:t>
            </a:r>
            <a:endParaRPr lang="es-ES" sz="1200" b="1">
              <a:solidFill>
                <a:srgbClr val="92B201"/>
              </a:solidFill>
            </a:endParaRP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3</xdr:col>
      <xdr:colOff>192429</xdr:colOff>
      <xdr:row>16</xdr:row>
      <xdr:rowOff>105769</xdr:rowOff>
    </xdr:from>
    <xdr:to>
      <xdr:col>4</xdr:col>
      <xdr:colOff>3718228</xdr:colOff>
      <xdr:row>31</xdr:row>
      <xdr:rowOff>8283</xdr:rowOff>
    </xdr:to>
    <xdr:graphicFrame macro="">
      <xdr:nvGraphicFramePr>
        <xdr:cNvPr id="2" name="Gráfico 1">
          <a:extLst>
            <a:ext uri="{FF2B5EF4-FFF2-40B4-BE49-F238E27FC236}">
              <a16:creationId xmlns:a16="http://schemas.microsoft.com/office/drawing/2014/main" id="{661FB95D-943C-4623-83EF-868A9E3514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0</xdr:colOff>
      <xdr:row>0</xdr:row>
      <xdr:rowOff>0</xdr:rowOff>
    </xdr:from>
    <xdr:to>
      <xdr:col>1</xdr:col>
      <xdr:colOff>2760677</xdr:colOff>
      <xdr:row>0</xdr:row>
      <xdr:rowOff>762773</xdr:rowOff>
    </xdr:to>
    <xdr:pic>
      <xdr:nvPicPr>
        <xdr:cNvPr id="3" name="Imagen 2">
          <a:extLst>
            <a:ext uri="{FF2B5EF4-FFF2-40B4-BE49-F238E27FC236}">
              <a16:creationId xmlns:a16="http://schemas.microsoft.com/office/drawing/2014/main" id="{12EC646B-4BCF-474D-A095-278BA14AE758}"/>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7246" b="34393"/>
        <a:stretch>
          <a:fillRect/>
        </a:stretch>
      </xdr:blipFill>
      <xdr:spPr>
        <a:xfrm>
          <a:off x="323022" y="0"/>
          <a:ext cx="2768297" cy="762773"/>
        </a:xfrm>
        <a:prstGeom prst="rect">
          <a:avLst/>
        </a:prstGeom>
      </xdr:spPr>
    </xdr:pic>
    <xdr:clientData/>
  </xdr:twoCellAnchor>
  <xdr:oneCellAnchor>
    <xdr:from>
      <xdr:col>1</xdr:col>
      <xdr:colOff>2589224</xdr:colOff>
      <xdr:row>0</xdr:row>
      <xdr:rowOff>132213</xdr:rowOff>
    </xdr:from>
    <xdr:ext cx="3855970" cy="537070"/>
    <xdr:sp macro="" textlink="">
      <xdr:nvSpPr>
        <xdr:cNvPr id="4" name="CuadroTexto 3">
          <a:extLst>
            <a:ext uri="{FF2B5EF4-FFF2-40B4-BE49-F238E27FC236}">
              <a16:creationId xmlns:a16="http://schemas.microsoft.com/office/drawing/2014/main" id="{307152BC-D0F6-4074-B425-A3C14926C517}"/>
            </a:ext>
          </a:extLst>
        </xdr:cNvPr>
        <xdr:cNvSpPr txBox="1"/>
      </xdr:nvSpPr>
      <xdr:spPr>
        <a:xfrm>
          <a:off x="2912246" y="132213"/>
          <a:ext cx="3855970" cy="537070"/>
        </a:xfrm>
        <a:prstGeom prst="rect">
          <a:avLst/>
        </a:prstGeom>
        <a:solidFill>
          <a:sysClr val="window" lastClr="FFFFFF"/>
        </a:solid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s-ES" sz="1200" b="1">
              <a:latin typeface="Jost" pitchFamily="2" charset="0"/>
              <a:ea typeface="Jost" pitchFamily="2" charset="0"/>
            </a:rPr>
            <a:t>CHECK LIST DE AUTODIAGNÓSTICO SOBRE: </a:t>
          </a:r>
        </a:p>
        <a:p>
          <a:pPr algn="ctr"/>
          <a:r>
            <a:rPr lang="es-ES" sz="1200" b="1">
              <a:latin typeface="Jost" pitchFamily="2" charset="0"/>
              <a:ea typeface="Jost" pitchFamily="2" charset="0"/>
            </a:rPr>
            <a:t>PANTALLAS PVD</a:t>
          </a:r>
        </a:p>
      </xdr:txBody>
    </xdr:sp>
    <xdr:clientData/>
  </xdr:oneCellAnchor>
  <xdr:twoCellAnchor editAs="oneCell">
    <xdr:from>
      <xdr:col>3</xdr:col>
      <xdr:colOff>54167</xdr:colOff>
      <xdr:row>0</xdr:row>
      <xdr:rowOff>16489</xdr:rowOff>
    </xdr:from>
    <xdr:to>
      <xdr:col>4</xdr:col>
      <xdr:colOff>2078932</xdr:colOff>
      <xdr:row>0</xdr:row>
      <xdr:rowOff>781554</xdr:rowOff>
    </xdr:to>
    <xdr:pic>
      <xdr:nvPicPr>
        <xdr:cNvPr id="5" name="Imagen 4">
          <a:extLst>
            <a:ext uri="{FF2B5EF4-FFF2-40B4-BE49-F238E27FC236}">
              <a16:creationId xmlns:a16="http://schemas.microsoft.com/office/drawing/2014/main" id="{90E59341-C0FE-4D08-96E9-A041F5BDE51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019841" y="16489"/>
          <a:ext cx="3115502" cy="761255"/>
        </a:xfrm>
        <a:prstGeom prst="rect">
          <a:avLst/>
        </a:prstGeom>
      </xdr:spPr>
    </xdr:pic>
    <xdr:clientData/>
  </xdr:twoCellAnchor>
  <xdr:twoCellAnchor>
    <xdr:from>
      <xdr:col>4</xdr:col>
      <xdr:colOff>2065020</xdr:colOff>
      <xdr:row>0</xdr:row>
      <xdr:rowOff>0</xdr:rowOff>
    </xdr:from>
    <xdr:to>
      <xdr:col>4</xdr:col>
      <xdr:colOff>3622813</xdr:colOff>
      <xdr:row>0</xdr:row>
      <xdr:rowOff>740051</xdr:rowOff>
    </xdr:to>
    <xdr:grpSp>
      <xdr:nvGrpSpPr>
        <xdr:cNvPr id="6" name="Grupo 5">
          <a:hlinkClick xmlns:r="http://schemas.openxmlformats.org/officeDocument/2006/relationships" r:id="rId4"/>
          <a:extLst>
            <a:ext uri="{FF2B5EF4-FFF2-40B4-BE49-F238E27FC236}">
              <a16:creationId xmlns:a16="http://schemas.microsoft.com/office/drawing/2014/main" id="{86FF8D23-C141-406E-9628-B37B2684F40A}"/>
            </a:ext>
          </a:extLst>
        </xdr:cNvPr>
        <xdr:cNvGrpSpPr/>
      </xdr:nvGrpSpPr>
      <xdr:grpSpPr>
        <a:xfrm>
          <a:off x="10115550" y="0"/>
          <a:ext cx="1555888" cy="743861"/>
          <a:chOff x="9865995" y="0"/>
          <a:chExt cx="1546363" cy="743861"/>
        </a:xfrm>
      </xdr:grpSpPr>
      <xdr:pic>
        <xdr:nvPicPr>
          <xdr:cNvPr id="7" name="Imagen 6">
            <a:extLst>
              <a:ext uri="{FF2B5EF4-FFF2-40B4-BE49-F238E27FC236}">
                <a16:creationId xmlns:a16="http://schemas.microsoft.com/office/drawing/2014/main" id="{3D62AE88-2FD4-221B-9B0D-ACB5742E1241}"/>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398070" y="0"/>
            <a:ext cx="466818" cy="447901"/>
          </a:xfrm>
          <a:prstGeom prst="rect">
            <a:avLst/>
          </a:prstGeom>
          <a:ln>
            <a:noFill/>
          </a:ln>
        </xdr:spPr>
      </xdr:pic>
      <xdr:sp macro="" textlink="">
        <xdr:nvSpPr>
          <xdr:cNvPr id="8" name="CuadroTexto 7">
            <a:extLst>
              <a:ext uri="{FF2B5EF4-FFF2-40B4-BE49-F238E27FC236}">
                <a16:creationId xmlns:a16="http://schemas.microsoft.com/office/drawing/2014/main" id="{4CB9FCB1-7ED1-13F1-7BFA-C542A73EA002}"/>
              </a:ext>
            </a:extLst>
          </xdr:cNvPr>
          <xdr:cNvSpPr txBox="1"/>
        </xdr:nvSpPr>
        <xdr:spPr>
          <a:xfrm>
            <a:off x="9865995" y="487183"/>
            <a:ext cx="1546363" cy="2566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200" b="1">
                <a:solidFill>
                  <a:srgbClr val="92B201"/>
                </a:solidFill>
              </a:rPr>
              <a:t>VOLVER</a:t>
            </a:r>
            <a:r>
              <a:rPr lang="es-ES" sz="1200" b="1" baseline="0">
                <a:solidFill>
                  <a:srgbClr val="92B201"/>
                </a:solidFill>
              </a:rPr>
              <a:t> A PORTADA</a:t>
            </a:r>
            <a:endParaRPr lang="es-ES" sz="1200" b="1">
              <a:solidFill>
                <a:srgbClr val="92B201"/>
              </a:solidFill>
            </a:endParaRP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3</xdr:col>
      <xdr:colOff>192429</xdr:colOff>
      <xdr:row>16</xdr:row>
      <xdr:rowOff>105769</xdr:rowOff>
    </xdr:from>
    <xdr:to>
      <xdr:col>4</xdr:col>
      <xdr:colOff>3718228</xdr:colOff>
      <xdr:row>31</xdr:row>
      <xdr:rowOff>8283</xdr:rowOff>
    </xdr:to>
    <xdr:graphicFrame macro="">
      <xdr:nvGraphicFramePr>
        <xdr:cNvPr id="2" name="Gráfico 1">
          <a:extLst>
            <a:ext uri="{FF2B5EF4-FFF2-40B4-BE49-F238E27FC236}">
              <a16:creationId xmlns:a16="http://schemas.microsoft.com/office/drawing/2014/main" id="{2FA00C80-95F4-4A09-8579-F5DFB8A3E7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0</xdr:colOff>
      <xdr:row>0</xdr:row>
      <xdr:rowOff>0</xdr:rowOff>
    </xdr:from>
    <xdr:to>
      <xdr:col>1</xdr:col>
      <xdr:colOff>2764487</xdr:colOff>
      <xdr:row>0</xdr:row>
      <xdr:rowOff>762773</xdr:rowOff>
    </xdr:to>
    <xdr:pic>
      <xdr:nvPicPr>
        <xdr:cNvPr id="3" name="Imagen 2">
          <a:extLst>
            <a:ext uri="{FF2B5EF4-FFF2-40B4-BE49-F238E27FC236}">
              <a16:creationId xmlns:a16="http://schemas.microsoft.com/office/drawing/2014/main" id="{91FE1BBD-9749-49E5-879C-88B05753465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7246" b="34393"/>
        <a:stretch>
          <a:fillRect/>
        </a:stretch>
      </xdr:blipFill>
      <xdr:spPr>
        <a:xfrm>
          <a:off x="323850" y="0"/>
          <a:ext cx="2768297" cy="762773"/>
        </a:xfrm>
        <a:prstGeom prst="rect">
          <a:avLst/>
        </a:prstGeom>
      </xdr:spPr>
    </xdr:pic>
    <xdr:clientData/>
  </xdr:twoCellAnchor>
  <xdr:oneCellAnchor>
    <xdr:from>
      <xdr:col>1</xdr:col>
      <xdr:colOff>2589224</xdr:colOff>
      <xdr:row>0</xdr:row>
      <xdr:rowOff>132213</xdr:rowOff>
    </xdr:from>
    <xdr:ext cx="3855970" cy="537070"/>
    <xdr:sp macro="" textlink="">
      <xdr:nvSpPr>
        <xdr:cNvPr id="4" name="CuadroTexto 3">
          <a:extLst>
            <a:ext uri="{FF2B5EF4-FFF2-40B4-BE49-F238E27FC236}">
              <a16:creationId xmlns:a16="http://schemas.microsoft.com/office/drawing/2014/main" id="{574BAE07-E600-4186-AEF3-91156AD08D40}"/>
            </a:ext>
          </a:extLst>
        </xdr:cNvPr>
        <xdr:cNvSpPr txBox="1"/>
      </xdr:nvSpPr>
      <xdr:spPr>
        <a:xfrm>
          <a:off x="2913074" y="132213"/>
          <a:ext cx="3855970" cy="537070"/>
        </a:xfrm>
        <a:prstGeom prst="rect">
          <a:avLst/>
        </a:prstGeom>
        <a:solidFill>
          <a:sysClr val="window" lastClr="FFFFFF"/>
        </a:solid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s-ES" sz="1200" b="1">
              <a:latin typeface="Jost" pitchFamily="2" charset="0"/>
              <a:ea typeface="Jost" pitchFamily="2" charset="0"/>
            </a:rPr>
            <a:t>CHECK LIST DE AUTODIAGNÓSTICO SOBRE: </a:t>
          </a:r>
        </a:p>
        <a:p>
          <a:pPr algn="ctr"/>
          <a:r>
            <a:rPr lang="es-ES" sz="1200" b="1">
              <a:latin typeface="Jost" pitchFamily="2" charset="0"/>
              <a:ea typeface="Jost" pitchFamily="2" charset="0"/>
            </a:rPr>
            <a:t>ATMÓSFERAS</a:t>
          </a:r>
          <a:r>
            <a:rPr lang="es-ES" sz="1200" b="1" baseline="0">
              <a:latin typeface="Jost" pitchFamily="2" charset="0"/>
              <a:ea typeface="Jost" pitchFamily="2" charset="0"/>
            </a:rPr>
            <a:t> EXPLOSIVAS</a:t>
          </a:r>
          <a:endParaRPr lang="es-ES" sz="1200" b="1">
            <a:latin typeface="Jost" pitchFamily="2" charset="0"/>
            <a:ea typeface="Jost" pitchFamily="2" charset="0"/>
          </a:endParaRPr>
        </a:p>
      </xdr:txBody>
    </xdr:sp>
    <xdr:clientData/>
  </xdr:oneCellAnchor>
  <xdr:twoCellAnchor editAs="oneCell">
    <xdr:from>
      <xdr:col>3</xdr:col>
      <xdr:colOff>57894</xdr:colOff>
      <xdr:row>0</xdr:row>
      <xdr:rowOff>16489</xdr:rowOff>
    </xdr:from>
    <xdr:to>
      <xdr:col>4</xdr:col>
      <xdr:colOff>2079926</xdr:colOff>
      <xdr:row>0</xdr:row>
      <xdr:rowOff>777744</xdr:rowOff>
    </xdr:to>
    <xdr:pic>
      <xdr:nvPicPr>
        <xdr:cNvPr id="5" name="Imagen 4">
          <a:extLst>
            <a:ext uri="{FF2B5EF4-FFF2-40B4-BE49-F238E27FC236}">
              <a16:creationId xmlns:a16="http://schemas.microsoft.com/office/drawing/2014/main" id="{F3ABEAE0-09DB-47CD-941E-3BF7C79FAE8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020669" y="16489"/>
          <a:ext cx="3115502" cy="761255"/>
        </a:xfrm>
        <a:prstGeom prst="rect">
          <a:avLst/>
        </a:prstGeom>
      </xdr:spPr>
    </xdr:pic>
    <xdr:clientData/>
  </xdr:twoCellAnchor>
  <xdr:twoCellAnchor>
    <xdr:from>
      <xdr:col>4</xdr:col>
      <xdr:colOff>2152650</xdr:colOff>
      <xdr:row>0</xdr:row>
      <xdr:rowOff>28575</xdr:rowOff>
    </xdr:from>
    <xdr:to>
      <xdr:col>4</xdr:col>
      <xdr:colOff>3704728</xdr:colOff>
      <xdr:row>0</xdr:row>
      <xdr:rowOff>772436</xdr:rowOff>
    </xdr:to>
    <xdr:grpSp>
      <xdr:nvGrpSpPr>
        <xdr:cNvPr id="6" name="Grupo 5">
          <a:hlinkClick xmlns:r="http://schemas.openxmlformats.org/officeDocument/2006/relationships" r:id="rId4"/>
          <a:extLst>
            <a:ext uri="{FF2B5EF4-FFF2-40B4-BE49-F238E27FC236}">
              <a16:creationId xmlns:a16="http://schemas.microsoft.com/office/drawing/2014/main" id="{B00F6AD8-97E7-40D2-BB6F-E2184354B154}"/>
            </a:ext>
          </a:extLst>
        </xdr:cNvPr>
        <xdr:cNvGrpSpPr/>
      </xdr:nvGrpSpPr>
      <xdr:grpSpPr>
        <a:xfrm>
          <a:off x="10197465" y="26670"/>
          <a:ext cx="1557793" cy="747671"/>
          <a:chOff x="9865995" y="0"/>
          <a:chExt cx="1546363" cy="743861"/>
        </a:xfrm>
      </xdr:grpSpPr>
      <xdr:pic>
        <xdr:nvPicPr>
          <xdr:cNvPr id="7" name="Imagen 6">
            <a:extLst>
              <a:ext uri="{FF2B5EF4-FFF2-40B4-BE49-F238E27FC236}">
                <a16:creationId xmlns:a16="http://schemas.microsoft.com/office/drawing/2014/main" id="{55E77790-1842-6840-F30C-FE4954A9B4FF}"/>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398070" y="0"/>
            <a:ext cx="466818" cy="447901"/>
          </a:xfrm>
          <a:prstGeom prst="rect">
            <a:avLst/>
          </a:prstGeom>
          <a:ln>
            <a:noFill/>
          </a:ln>
        </xdr:spPr>
      </xdr:pic>
      <xdr:sp macro="" textlink="">
        <xdr:nvSpPr>
          <xdr:cNvPr id="8" name="CuadroTexto 7">
            <a:extLst>
              <a:ext uri="{FF2B5EF4-FFF2-40B4-BE49-F238E27FC236}">
                <a16:creationId xmlns:a16="http://schemas.microsoft.com/office/drawing/2014/main" id="{B3697B58-F5A8-C454-B046-929B6EC34D8D}"/>
              </a:ext>
            </a:extLst>
          </xdr:cNvPr>
          <xdr:cNvSpPr txBox="1"/>
        </xdr:nvSpPr>
        <xdr:spPr>
          <a:xfrm>
            <a:off x="9865995" y="487183"/>
            <a:ext cx="1546363" cy="2566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200" b="1">
                <a:solidFill>
                  <a:srgbClr val="92B201"/>
                </a:solidFill>
              </a:rPr>
              <a:t>VOLVER</a:t>
            </a:r>
            <a:r>
              <a:rPr lang="es-ES" sz="1200" b="1" baseline="0">
                <a:solidFill>
                  <a:srgbClr val="92B201"/>
                </a:solidFill>
              </a:rPr>
              <a:t> A PORTADA</a:t>
            </a:r>
            <a:endParaRPr lang="es-ES" sz="1200" b="1">
              <a:solidFill>
                <a:srgbClr val="92B201"/>
              </a:solidFill>
            </a:endParaRP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192429</xdr:colOff>
      <xdr:row>18</xdr:row>
      <xdr:rowOff>105769</xdr:rowOff>
    </xdr:from>
    <xdr:to>
      <xdr:col>4</xdr:col>
      <xdr:colOff>3718228</xdr:colOff>
      <xdr:row>33</xdr:row>
      <xdr:rowOff>8283</xdr:rowOff>
    </xdr:to>
    <xdr:graphicFrame macro="">
      <xdr:nvGraphicFramePr>
        <xdr:cNvPr id="2" name="Gráfico 1">
          <a:extLst>
            <a:ext uri="{FF2B5EF4-FFF2-40B4-BE49-F238E27FC236}">
              <a16:creationId xmlns:a16="http://schemas.microsoft.com/office/drawing/2014/main" id="{60A4A34B-D0B1-4525-B5A7-C47006B49C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0</xdr:colOff>
      <xdr:row>0</xdr:row>
      <xdr:rowOff>0</xdr:rowOff>
    </xdr:from>
    <xdr:to>
      <xdr:col>1</xdr:col>
      <xdr:colOff>2764487</xdr:colOff>
      <xdr:row>0</xdr:row>
      <xdr:rowOff>762773</xdr:rowOff>
    </xdr:to>
    <xdr:pic>
      <xdr:nvPicPr>
        <xdr:cNvPr id="3" name="Imagen 2">
          <a:extLst>
            <a:ext uri="{FF2B5EF4-FFF2-40B4-BE49-F238E27FC236}">
              <a16:creationId xmlns:a16="http://schemas.microsoft.com/office/drawing/2014/main" id="{0BFD4E4F-A60C-48B3-8C88-78C2063A87ED}"/>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7246" b="34393"/>
        <a:stretch>
          <a:fillRect/>
        </a:stretch>
      </xdr:blipFill>
      <xdr:spPr>
        <a:xfrm>
          <a:off x="323850" y="0"/>
          <a:ext cx="2768297" cy="762773"/>
        </a:xfrm>
        <a:prstGeom prst="rect">
          <a:avLst/>
        </a:prstGeom>
      </xdr:spPr>
    </xdr:pic>
    <xdr:clientData/>
  </xdr:twoCellAnchor>
  <xdr:oneCellAnchor>
    <xdr:from>
      <xdr:col>1</xdr:col>
      <xdr:colOff>2589224</xdr:colOff>
      <xdr:row>0</xdr:row>
      <xdr:rowOff>132213</xdr:rowOff>
    </xdr:from>
    <xdr:ext cx="3855970" cy="537070"/>
    <xdr:sp macro="" textlink="">
      <xdr:nvSpPr>
        <xdr:cNvPr id="4" name="CuadroTexto 3">
          <a:extLst>
            <a:ext uri="{FF2B5EF4-FFF2-40B4-BE49-F238E27FC236}">
              <a16:creationId xmlns:a16="http://schemas.microsoft.com/office/drawing/2014/main" id="{9DFBBE16-D17E-4F2A-9931-9DA851E8AF77}"/>
            </a:ext>
          </a:extLst>
        </xdr:cNvPr>
        <xdr:cNvSpPr txBox="1"/>
      </xdr:nvSpPr>
      <xdr:spPr>
        <a:xfrm>
          <a:off x="2913074" y="132213"/>
          <a:ext cx="3855970" cy="537070"/>
        </a:xfrm>
        <a:prstGeom prst="rect">
          <a:avLst/>
        </a:prstGeom>
        <a:solidFill>
          <a:sysClr val="window" lastClr="FFFFFF"/>
        </a:solid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s-ES" sz="1200" b="1">
              <a:latin typeface="Jost" pitchFamily="2" charset="0"/>
              <a:ea typeface="Jost" pitchFamily="2" charset="0"/>
            </a:rPr>
            <a:t>CHECK LIST DE AUTODIAGNÓSTICO SOBRE: </a:t>
          </a:r>
        </a:p>
        <a:p>
          <a:pPr algn="ctr"/>
          <a:r>
            <a:rPr lang="es-ES" sz="1200" b="1">
              <a:latin typeface="Jost" pitchFamily="2" charset="0"/>
              <a:ea typeface="Jost" pitchFamily="2" charset="0"/>
            </a:rPr>
            <a:t>RIESGO ELÉCTRICO</a:t>
          </a:r>
        </a:p>
      </xdr:txBody>
    </xdr:sp>
    <xdr:clientData/>
  </xdr:oneCellAnchor>
  <xdr:twoCellAnchor editAs="oneCell">
    <xdr:from>
      <xdr:col>3</xdr:col>
      <xdr:colOff>57894</xdr:colOff>
      <xdr:row>0</xdr:row>
      <xdr:rowOff>16489</xdr:rowOff>
    </xdr:from>
    <xdr:to>
      <xdr:col>4</xdr:col>
      <xdr:colOff>2079926</xdr:colOff>
      <xdr:row>0</xdr:row>
      <xdr:rowOff>777744</xdr:rowOff>
    </xdr:to>
    <xdr:pic>
      <xdr:nvPicPr>
        <xdr:cNvPr id="5" name="Imagen 4">
          <a:extLst>
            <a:ext uri="{FF2B5EF4-FFF2-40B4-BE49-F238E27FC236}">
              <a16:creationId xmlns:a16="http://schemas.microsoft.com/office/drawing/2014/main" id="{2DAFD6CE-5671-405C-B8DD-D95160848F9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020669" y="16489"/>
          <a:ext cx="3115502" cy="761255"/>
        </a:xfrm>
        <a:prstGeom prst="rect">
          <a:avLst/>
        </a:prstGeom>
      </xdr:spPr>
    </xdr:pic>
    <xdr:clientData/>
  </xdr:twoCellAnchor>
  <xdr:twoCellAnchor>
    <xdr:from>
      <xdr:col>4</xdr:col>
      <xdr:colOff>2076450</xdr:colOff>
      <xdr:row>0</xdr:row>
      <xdr:rowOff>38100</xdr:rowOff>
    </xdr:from>
    <xdr:to>
      <xdr:col>4</xdr:col>
      <xdr:colOff>3622813</xdr:colOff>
      <xdr:row>0</xdr:row>
      <xdr:rowOff>781961</xdr:rowOff>
    </xdr:to>
    <xdr:grpSp>
      <xdr:nvGrpSpPr>
        <xdr:cNvPr id="6" name="Grupo 5">
          <a:hlinkClick xmlns:r="http://schemas.openxmlformats.org/officeDocument/2006/relationships" r:id="rId4"/>
          <a:extLst>
            <a:ext uri="{FF2B5EF4-FFF2-40B4-BE49-F238E27FC236}">
              <a16:creationId xmlns:a16="http://schemas.microsoft.com/office/drawing/2014/main" id="{2570D5F5-04A8-4AA9-B5E0-4C9FFFA4ADCE}"/>
            </a:ext>
          </a:extLst>
        </xdr:cNvPr>
        <xdr:cNvGrpSpPr/>
      </xdr:nvGrpSpPr>
      <xdr:grpSpPr>
        <a:xfrm>
          <a:off x="10121265" y="38100"/>
          <a:ext cx="1550173" cy="740051"/>
          <a:chOff x="9865995" y="0"/>
          <a:chExt cx="1546363" cy="743861"/>
        </a:xfrm>
      </xdr:grpSpPr>
      <xdr:pic>
        <xdr:nvPicPr>
          <xdr:cNvPr id="7" name="Imagen 6">
            <a:extLst>
              <a:ext uri="{FF2B5EF4-FFF2-40B4-BE49-F238E27FC236}">
                <a16:creationId xmlns:a16="http://schemas.microsoft.com/office/drawing/2014/main" id="{473A82A7-2330-E4A2-E799-2C5DDDE65EBD}"/>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398070" y="0"/>
            <a:ext cx="466818" cy="447901"/>
          </a:xfrm>
          <a:prstGeom prst="rect">
            <a:avLst/>
          </a:prstGeom>
          <a:ln>
            <a:noFill/>
          </a:ln>
        </xdr:spPr>
      </xdr:pic>
      <xdr:sp macro="" textlink="">
        <xdr:nvSpPr>
          <xdr:cNvPr id="8" name="CuadroTexto 7">
            <a:extLst>
              <a:ext uri="{FF2B5EF4-FFF2-40B4-BE49-F238E27FC236}">
                <a16:creationId xmlns:a16="http://schemas.microsoft.com/office/drawing/2014/main" id="{4E486DA2-9014-59F7-424A-FE66383A8682}"/>
              </a:ext>
            </a:extLst>
          </xdr:cNvPr>
          <xdr:cNvSpPr txBox="1"/>
        </xdr:nvSpPr>
        <xdr:spPr>
          <a:xfrm>
            <a:off x="9865995" y="487183"/>
            <a:ext cx="1546363" cy="2566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200" b="1">
                <a:solidFill>
                  <a:srgbClr val="92B201"/>
                </a:solidFill>
              </a:rPr>
              <a:t>VOLVER</a:t>
            </a:r>
            <a:r>
              <a:rPr lang="es-ES" sz="1200" b="1" baseline="0">
                <a:solidFill>
                  <a:srgbClr val="92B201"/>
                </a:solidFill>
              </a:rPr>
              <a:t> A PORTADA</a:t>
            </a:r>
            <a:endParaRPr lang="es-ES" sz="1200" b="1">
              <a:solidFill>
                <a:srgbClr val="92B201"/>
              </a:solidFill>
            </a:endParaRP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3</xdr:col>
      <xdr:colOff>192429</xdr:colOff>
      <xdr:row>20</xdr:row>
      <xdr:rowOff>105769</xdr:rowOff>
    </xdr:from>
    <xdr:to>
      <xdr:col>4</xdr:col>
      <xdr:colOff>3718228</xdr:colOff>
      <xdr:row>35</xdr:row>
      <xdr:rowOff>8283</xdr:rowOff>
    </xdr:to>
    <xdr:graphicFrame macro="">
      <xdr:nvGraphicFramePr>
        <xdr:cNvPr id="2" name="Gráfico 1">
          <a:extLst>
            <a:ext uri="{FF2B5EF4-FFF2-40B4-BE49-F238E27FC236}">
              <a16:creationId xmlns:a16="http://schemas.microsoft.com/office/drawing/2014/main" id="{B9F96D70-75CE-4B95-AB92-F41BE14ECA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0</xdr:colOff>
      <xdr:row>0</xdr:row>
      <xdr:rowOff>0</xdr:rowOff>
    </xdr:from>
    <xdr:to>
      <xdr:col>1</xdr:col>
      <xdr:colOff>2764487</xdr:colOff>
      <xdr:row>0</xdr:row>
      <xdr:rowOff>762773</xdr:rowOff>
    </xdr:to>
    <xdr:pic>
      <xdr:nvPicPr>
        <xdr:cNvPr id="3" name="Imagen 2">
          <a:extLst>
            <a:ext uri="{FF2B5EF4-FFF2-40B4-BE49-F238E27FC236}">
              <a16:creationId xmlns:a16="http://schemas.microsoft.com/office/drawing/2014/main" id="{300BA867-5E34-4C6E-BAE2-B2881C1CB5B2}"/>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7246" b="34393"/>
        <a:stretch>
          <a:fillRect/>
        </a:stretch>
      </xdr:blipFill>
      <xdr:spPr>
        <a:xfrm>
          <a:off x="323850" y="0"/>
          <a:ext cx="2768297" cy="762773"/>
        </a:xfrm>
        <a:prstGeom prst="rect">
          <a:avLst/>
        </a:prstGeom>
      </xdr:spPr>
    </xdr:pic>
    <xdr:clientData/>
  </xdr:twoCellAnchor>
  <xdr:oneCellAnchor>
    <xdr:from>
      <xdr:col>1</xdr:col>
      <xdr:colOff>2589224</xdr:colOff>
      <xdr:row>0</xdr:row>
      <xdr:rowOff>132213</xdr:rowOff>
    </xdr:from>
    <xdr:ext cx="3855970" cy="537070"/>
    <xdr:sp macro="" textlink="">
      <xdr:nvSpPr>
        <xdr:cNvPr id="4" name="CuadroTexto 3">
          <a:extLst>
            <a:ext uri="{FF2B5EF4-FFF2-40B4-BE49-F238E27FC236}">
              <a16:creationId xmlns:a16="http://schemas.microsoft.com/office/drawing/2014/main" id="{A504D5BD-7E55-43FF-B287-CF45D7AB3C9F}"/>
            </a:ext>
          </a:extLst>
        </xdr:cNvPr>
        <xdr:cNvSpPr txBox="1"/>
      </xdr:nvSpPr>
      <xdr:spPr>
        <a:xfrm>
          <a:off x="2913074" y="132213"/>
          <a:ext cx="3855970" cy="537070"/>
        </a:xfrm>
        <a:prstGeom prst="rect">
          <a:avLst/>
        </a:prstGeom>
        <a:solidFill>
          <a:sysClr val="window" lastClr="FFFFFF"/>
        </a:solid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s-ES" sz="1200" b="1">
              <a:latin typeface="Jost" pitchFamily="2" charset="0"/>
              <a:ea typeface="Jost" pitchFamily="2" charset="0"/>
            </a:rPr>
            <a:t>CHECK LIST DE AUTODIAGNÓSTICO SOBRE: </a:t>
          </a:r>
        </a:p>
        <a:p>
          <a:pPr algn="ctr"/>
          <a:r>
            <a:rPr lang="es-ES" sz="1200" b="1">
              <a:latin typeface="Jost" pitchFamily="2" charset="0"/>
              <a:ea typeface="Jost" pitchFamily="2" charset="0"/>
            </a:rPr>
            <a:t>TRABAJO EN ALTURA</a:t>
          </a:r>
        </a:p>
      </xdr:txBody>
    </xdr:sp>
    <xdr:clientData/>
  </xdr:oneCellAnchor>
  <xdr:twoCellAnchor editAs="oneCell">
    <xdr:from>
      <xdr:col>3</xdr:col>
      <xdr:colOff>57894</xdr:colOff>
      <xdr:row>0</xdr:row>
      <xdr:rowOff>16489</xdr:rowOff>
    </xdr:from>
    <xdr:to>
      <xdr:col>4</xdr:col>
      <xdr:colOff>2079926</xdr:colOff>
      <xdr:row>0</xdr:row>
      <xdr:rowOff>777744</xdr:rowOff>
    </xdr:to>
    <xdr:pic>
      <xdr:nvPicPr>
        <xdr:cNvPr id="5" name="Imagen 4">
          <a:extLst>
            <a:ext uri="{FF2B5EF4-FFF2-40B4-BE49-F238E27FC236}">
              <a16:creationId xmlns:a16="http://schemas.microsoft.com/office/drawing/2014/main" id="{788C2DCF-955D-45C0-AF53-24424182F7F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020669" y="16489"/>
          <a:ext cx="3115502" cy="761255"/>
        </a:xfrm>
        <a:prstGeom prst="rect">
          <a:avLst/>
        </a:prstGeom>
      </xdr:spPr>
    </xdr:pic>
    <xdr:clientData/>
  </xdr:twoCellAnchor>
  <xdr:twoCellAnchor>
    <xdr:from>
      <xdr:col>4</xdr:col>
      <xdr:colOff>2124075</xdr:colOff>
      <xdr:row>0</xdr:row>
      <xdr:rowOff>9525</xdr:rowOff>
    </xdr:from>
    <xdr:to>
      <xdr:col>4</xdr:col>
      <xdr:colOff>3670438</xdr:colOff>
      <xdr:row>0</xdr:row>
      <xdr:rowOff>753386</xdr:rowOff>
    </xdr:to>
    <xdr:grpSp>
      <xdr:nvGrpSpPr>
        <xdr:cNvPr id="6" name="Grupo 5">
          <a:hlinkClick xmlns:r="http://schemas.openxmlformats.org/officeDocument/2006/relationships" r:id="rId4"/>
          <a:extLst>
            <a:ext uri="{FF2B5EF4-FFF2-40B4-BE49-F238E27FC236}">
              <a16:creationId xmlns:a16="http://schemas.microsoft.com/office/drawing/2014/main" id="{BA1C2BD9-F1F5-4B45-A574-0CB90808590E}"/>
            </a:ext>
          </a:extLst>
        </xdr:cNvPr>
        <xdr:cNvGrpSpPr/>
      </xdr:nvGrpSpPr>
      <xdr:grpSpPr>
        <a:xfrm>
          <a:off x="10170795" y="11430"/>
          <a:ext cx="1552078" cy="740051"/>
          <a:chOff x="9865995" y="0"/>
          <a:chExt cx="1546363" cy="743861"/>
        </a:xfrm>
      </xdr:grpSpPr>
      <xdr:pic>
        <xdr:nvPicPr>
          <xdr:cNvPr id="7" name="Imagen 6">
            <a:extLst>
              <a:ext uri="{FF2B5EF4-FFF2-40B4-BE49-F238E27FC236}">
                <a16:creationId xmlns:a16="http://schemas.microsoft.com/office/drawing/2014/main" id="{C0A3D880-DF28-4565-EE94-EEF702C27E01}"/>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398070" y="0"/>
            <a:ext cx="466818" cy="447901"/>
          </a:xfrm>
          <a:prstGeom prst="rect">
            <a:avLst/>
          </a:prstGeom>
          <a:ln>
            <a:noFill/>
          </a:ln>
        </xdr:spPr>
      </xdr:pic>
      <xdr:sp macro="" textlink="">
        <xdr:nvSpPr>
          <xdr:cNvPr id="8" name="CuadroTexto 7">
            <a:extLst>
              <a:ext uri="{FF2B5EF4-FFF2-40B4-BE49-F238E27FC236}">
                <a16:creationId xmlns:a16="http://schemas.microsoft.com/office/drawing/2014/main" id="{A10AB97A-F6C1-D492-D15F-FB4C6D28AF1F}"/>
              </a:ext>
            </a:extLst>
          </xdr:cNvPr>
          <xdr:cNvSpPr txBox="1"/>
        </xdr:nvSpPr>
        <xdr:spPr>
          <a:xfrm>
            <a:off x="9865995" y="487183"/>
            <a:ext cx="1546363" cy="2566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200" b="1">
                <a:solidFill>
                  <a:srgbClr val="92B201"/>
                </a:solidFill>
              </a:rPr>
              <a:t>VOLVER</a:t>
            </a:r>
            <a:r>
              <a:rPr lang="es-ES" sz="1200" b="1" baseline="0">
                <a:solidFill>
                  <a:srgbClr val="92B201"/>
                </a:solidFill>
              </a:rPr>
              <a:t> A PORTADA</a:t>
            </a:r>
            <a:endParaRPr lang="es-ES" sz="1200" b="1">
              <a:solidFill>
                <a:srgbClr val="92B201"/>
              </a:solidFill>
            </a:endParaRP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3</xdr:col>
      <xdr:colOff>192429</xdr:colOff>
      <xdr:row>20</xdr:row>
      <xdr:rowOff>105769</xdr:rowOff>
    </xdr:from>
    <xdr:to>
      <xdr:col>4</xdr:col>
      <xdr:colOff>3718228</xdr:colOff>
      <xdr:row>35</xdr:row>
      <xdr:rowOff>8283</xdr:rowOff>
    </xdr:to>
    <xdr:graphicFrame macro="">
      <xdr:nvGraphicFramePr>
        <xdr:cNvPr id="2" name="Gráfico 1">
          <a:extLst>
            <a:ext uri="{FF2B5EF4-FFF2-40B4-BE49-F238E27FC236}">
              <a16:creationId xmlns:a16="http://schemas.microsoft.com/office/drawing/2014/main" id="{DB8D3F83-D217-49A0-94E0-1558BD8DD2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0</xdr:colOff>
      <xdr:row>0</xdr:row>
      <xdr:rowOff>0</xdr:rowOff>
    </xdr:from>
    <xdr:to>
      <xdr:col>1</xdr:col>
      <xdr:colOff>2760677</xdr:colOff>
      <xdr:row>0</xdr:row>
      <xdr:rowOff>762773</xdr:rowOff>
    </xdr:to>
    <xdr:pic>
      <xdr:nvPicPr>
        <xdr:cNvPr id="3" name="Imagen 2">
          <a:extLst>
            <a:ext uri="{FF2B5EF4-FFF2-40B4-BE49-F238E27FC236}">
              <a16:creationId xmlns:a16="http://schemas.microsoft.com/office/drawing/2014/main" id="{7CFD3A4A-0894-45FC-AF6F-C246ACC0471E}"/>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7246" b="34393"/>
        <a:stretch>
          <a:fillRect/>
        </a:stretch>
      </xdr:blipFill>
      <xdr:spPr>
        <a:xfrm>
          <a:off x="323850" y="0"/>
          <a:ext cx="2768297" cy="762773"/>
        </a:xfrm>
        <a:prstGeom prst="rect">
          <a:avLst/>
        </a:prstGeom>
      </xdr:spPr>
    </xdr:pic>
    <xdr:clientData/>
  </xdr:twoCellAnchor>
  <xdr:oneCellAnchor>
    <xdr:from>
      <xdr:col>1</xdr:col>
      <xdr:colOff>2589224</xdr:colOff>
      <xdr:row>0</xdr:row>
      <xdr:rowOff>132213</xdr:rowOff>
    </xdr:from>
    <xdr:ext cx="3855970" cy="537070"/>
    <xdr:sp macro="" textlink="">
      <xdr:nvSpPr>
        <xdr:cNvPr id="4" name="CuadroTexto 3">
          <a:extLst>
            <a:ext uri="{FF2B5EF4-FFF2-40B4-BE49-F238E27FC236}">
              <a16:creationId xmlns:a16="http://schemas.microsoft.com/office/drawing/2014/main" id="{F03076AA-0E23-45BA-A18B-FDB8F8872D86}"/>
            </a:ext>
          </a:extLst>
        </xdr:cNvPr>
        <xdr:cNvSpPr txBox="1"/>
      </xdr:nvSpPr>
      <xdr:spPr>
        <a:xfrm>
          <a:off x="2913074" y="132213"/>
          <a:ext cx="3855970" cy="537070"/>
        </a:xfrm>
        <a:prstGeom prst="rect">
          <a:avLst/>
        </a:prstGeom>
        <a:solidFill>
          <a:sysClr val="window" lastClr="FFFFFF"/>
        </a:solid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s-ES" sz="1200" b="1">
              <a:latin typeface="Jost" pitchFamily="2" charset="0"/>
              <a:ea typeface="Jost" pitchFamily="2" charset="0"/>
            </a:rPr>
            <a:t>CHECK LIST DE AUTODIAGNÓSTICO SOBRE: </a:t>
          </a:r>
        </a:p>
        <a:p>
          <a:pPr algn="ctr"/>
          <a:r>
            <a:rPr lang="es-ES" sz="1200" b="1">
              <a:latin typeface="Jost" pitchFamily="2" charset="0"/>
              <a:ea typeface="Jost" pitchFamily="2" charset="0"/>
            </a:rPr>
            <a:t>DIRECCIÓN</a:t>
          </a:r>
          <a:r>
            <a:rPr lang="es-ES" sz="1200" b="1" baseline="0">
              <a:latin typeface="Jost" pitchFamily="2" charset="0"/>
              <a:ea typeface="Jost" pitchFamily="2" charset="0"/>
            </a:rPr>
            <a:t> FACULTATIVA</a:t>
          </a:r>
          <a:endParaRPr lang="es-ES" sz="1200" b="1">
            <a:latin typeface="Jost" pitchFamily="2" charset="0"/>
            <a:ea typeface="Jost" pitchFamily="2" charset="0"/>
          </a:endParaRPr>
        </a:p>
      </xdr:txBody>
    </xdr:sp>
    <xdr:clientData/>
  </xdr:oneCellAnchor>
  <xdr:twoCellAnchor editAs="oneCell">
    <xdr:from>
      <xdr:col>3</xdr:col>
      <xdr:colOff>57894</xdr:colOff>
      <xdr:row>0</xdr:row>
      <xdr:rowOff>16489</xdr:rowOff>
    </xdr:from>
    <xdr:to>
      <xdr:col>4</xdr:col>
      <xdr:colOff>2076116</xdr:colOff>
      <xdr:row>0</xdr:row>
      <xdr:rowOff>781554</xdr:rowOff>
    </xdr:to>
    <xdr:pic>
      <xdr:nvPicPr>
        <xdr:cNvPr id="5" name="Imagen 4">
          <a:extLst>
            <a:ext uri="{FF2B5EF4-FFF2-40B4-BE49-F238E27FC236}">
              <a16:creationId xmlns:a16="http://schemas.microsoft.com/office/drawing/2014/main" id="{6A3F3157-1175-4A8E-B171-6402D191EE4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020669" y="16489"/>
          <a:ext cx="3115502" cy="761255"/>
        </a:xfrm>
        <a:prstGeom prst="rect">
          <a:avLst/>
        </a:prstGeom>
      </xdr:spPr>
    </xdr:pic>
    <xdr:clientData/>
  </xdr:twoCellAnchor>
  <xdr:twoCellAnchor>
    <xdr:from>
      <xdr:col>4</xdr:col>
      <xdr:colOff>2019300</xdr:colOff>
      <xdr:row>0</xdr:row>
      <xdr:rowOff>28575</xdr:rowOff>
    </xdr:from>
    <xdr:to>
      <xdr:col>4</xdr:col>
      <xdr:colOff>3565663</xdr:colOff>
      <xdr:row>0</xdr:row>
      <xdr:rowOff>772436</xdr:rowOff>
    </xdr:to>
    <xdr:grpSp>
      <xdr:nvGrpSpPr>
        <xdr:cNvPr id="6" name="Grupo 5">
          <a:hlinkClick xmlns:r="http://schemas.openxmlformats.org/officeDocument/2006/relationships" r:id="rId4"/>
          <a:extLst>
            <a:ext uri="{FF2B5EF4-FFF2-40B4-BE49-F238E27FC236}">
              <a16:creationId xmlns:a16="http://schemas.microsoft.com/office/drawing/2014/main" id="{07EF611D-12DE-4B75-AB94-8E1FCA552F70}"/>
            </a:ext>
          </a:extLst>
        </xdr:cNvPr>
        <xdr:cNvGrpSpPr/>
      </xdr:nvGrpSpPr>
      <xdr:grpSpPr>
        <a:xfrm>
          <a:off x="10067925" y="26670"/>
          <a:ext cx="1542553" cy="747671"/>
          <a:chOff x="9865995" y="0"/>
          <a:chExt cx="1546363" cy="743861"/>
        </a:xfrm>
      </xdr:grpSpPr>
      <xdr:pic>
        <xdr:nvPicPr>
          <xdr:cNvPr id="7" name="Imagen 6">
            <a:extLst>
              <a:ext uri="{FF2B5EF4-FFF2-40B4-BE49-F238E27FC236}">
                <a16:creationId xmlns:a16="http://schemas.microsoft.com/office/drawing/2014/main" id="{F7505BB1-8541-3E9B-C735-518ED32AFEC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398070" y="0"/>
            <a:ext cx="466818" cy="447901"/>
          </a:xfrm>
          <a:prstGeom prst="rect">
            <a:avLst/>
          </a:prstGeom>
          <a:ln>
            <a:noFill/>
          </a:ln>
        </xdr:spPr>
      </xdr:pic>
      <xdr:sp macro="" textlink="">
        <xdr:nvSpPr>
          <xdr:cNvPr id="8" name="CuadroTexto 7">
            <a:extLst>
              <a:ext uri="{FF2B5EF4-FFF2-40B4-BE49-F238E27FC236}">
                <a16:creationId xmlns:a16="http://schemas.microsoft.com/office/drawing/2014/main" id="{1B69DCE4-E6F6-3DEF-D7FD-7581BD66BA80}"/>
              </a:ext>
            </a:extLst>
          </xdr:cNvPr>
          <xdr:cNvSpPr txBox="1"/>
        </xdr:nvSpPr>
        <xdr:spPr>
          <a:xfrm>
            <a:off x="9865995" y="487183"/>
            <a:ext cx="1546363" cy="2566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200" b="1">
                <a:solidFill>
                  <a:srgbClr val="92B201"/>
                </a:solidFill>
              </a:rPr>
              <a:t>VOLVER</a:t>
            </a:r>
            <a:r>
              <a:rPr lang="es-ES" sz="1200" b="1" baseline="0">
                <a:solidFill>
                  <a:srgbClr val="92B201"/>
                </a:solidFill>
              </a:rPr>
              <a:t> A PORTADA</a:t>
            </a:r>
            <a:endParaRPr lang="es-ES" sz="1200" b="1">
              <a:solidFill>
                <a:srgbClr val="92B201"/>
              </a:solidFill>
            </a:endParaRPr>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3</xdr:col>
      <xdr:colOff>192429</xdr:colOff>
      <xdr:row>19</xdr:row>
      <xdr:rowOff>105769</xdr:rowOff>
    </xdr:from>
    <xdr:to>
      <xdr:col>4</xdr:col>
      <xdr:colOff>3718228</xdr:colOff>
      <xdr:row>34</xdr:row>
      <xdr:rowOff>8283</xdr:rowOff>
    </xdr:to>
    <xdr:graphicFrame macro="">
      <xdr:nvGraphicFramePr>
        <xdr:cNvPr id="2" name="Gráfico 1">
          <a:extLst>
            <a:ext uri="{FF2B5EF4-FFF2-40B4-BE49-F238E27FC236}">
              <a16:creationId xmlns:a16="http://schemas.microsoft.com/office/drawing/2014/main" id="{51BD9C02-F635-42D0-B4A2-5286EEA261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0</xdr:colOff>
      <xdr:row>0</xdr:row>
      <xdr:rowOff>0</xdr:rowOff>
    </xdr:from>
    <xdr:to>
      <xdr:col>1</xdr:col>
      <xdr:colOff>2764487</xdr:colOff>
      <xdr:row>0</xdr:row>
      <xdr:rowOff>762773</xdr:rowOff>
    </xdr:to>
    <xdr:pic>
      <xdr:nvPicPr>
        <xdr:cNvPr id="3" name="Imagen 2">
          <a:extLst>
            <a:ext uri="{FF2B5EF4-FFF2-40B4-BE49-F238E27FC236}">
              <a16:creationId xmlns:a16="http://schemas.microsoft.com/office/drawing/2014/main" id="{4AFB2AFB-2622-4758-BD51-678A0009BA3F}"/>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7246" b="34393"/>
        <a:stretch>
          <a:fillRect/>
        </a:stretch>
      </xdr:blipFill>
      <xdr:spPr>
        <a:xfrm>
          <a:off x="323850" y="0"/>
          <a:ext cx="2768297" cy="762773"/>
        </a:xfrm>
        <a:prstGeom prst="rect">
          <a:avLst/>
        </a:prstGeom>
      </xdr:spPr>
    </xdr:pic>
    <xdr:clientData/>
  </xdr:twoCellAnchor>
  <xdr:oneCellAnchor>
    <xdr:from>
      <xdr:col>1</xdr:col>
      <xdr:colOff>2589224</xdr:colOff>
      <xdr:row>0</xdr:row>
      <xdr:rowOff>132213</xdr:rowOff>
    </xdr:from>
    <xdr:ext cx="3855970" cy="537070"/>
    <xdr:sp macro="" textlink="">
      <xdr:nvSpPr>
        <xdr:cNvPr id="4" name="CuadroTexto 3">
          <a:extLst>
            <a:ext uri="{FF2B5EF4-FFF2-40B4-BE49-F238E27FC236}">
              <a16:creationId xmlns:a16="http://schemas.microsoft.com/office/drawing/2014/main" id="{C3462176-867C-4A71-AB00-0D77B45DA231}"/>
            </a:ext>
          </a:extLst>
        </xdr:cNvPr>
        <xdr:cNvSpPr txBox="1"/>
      </xdr:nvSpPr>
      <xdr:spPr>
        <a:xfrm>
          <a:off x="2913074" y="132213"/>
          <a:ext cx="3855970" cy="537070"/>
        </a:xfrm>
        <a:prstGeom prst="rect">
          <a:avLst/>
        </a:prstGeom>
        <a:solidFill>
          <a:sysClr val="window" lastClr="FFFFFF"/>
        </a:solid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s-ES" sz="1200" b="1">
              <a:latin typeface="Jost" pitchFamily="2" charset="0"/>
              <a:ea typeface="Jost" pitchFamily="2" charset="0"/>
            </a:rPr>
            <a:t>CHECK LIST DE AUTODIAGNÓSTICO SOBRE: </a:t>
          </a:r>
        </a:p>
        <a:p>
          <a:pPr algn="ctr"/>
          <a:r>
            <a:rPr lang="es-ES" sz="1200" b="1">
              <a:latin typeface="Jost" pitchFamily="2" charset="0"/>
              <a:ea typeface="Jost" pitchFamily="2" charset="0"/>
            </a:rPr>
            <a:t>DOCUMENTO DE SEGURIDAD Y SALUD</a:t>
          </a:r>
        </a:p>
      </xdr:txBody>
    </xdr:sp>
    <xdr:clientData/>
  </xdr:oneCellAnchor>
  <xdr:twoCellAnchor editAs="oneCell">
    <xdr:from>
      <xdr:col>3</xdr:col>
      <xdr:colOff>57894</xdr:colOff>
      <xdr:row>0</xdr:row>
      <xdr:rowOff>16489</xdr:rowOff>
    </xdr:from>
    <xdr:to>
      <xdr:col>4</xdr:col>
      <xdr:colOff>2079926</xdr:colOff>
      <xdr:row>0</xdr:row>
      <xdr:rowOff>777744</xdr:rowOff>
    </xdr:to>
    <xdr:pic>
      <xdr:nvPicPr>
        <xdr:cNvPr id="5" name="Imagen 4">
          <a:extLst>
            <a:ext uri="{FF2B5EF4-FFF2-40B4-BE49-F238E27FC236}">
              <a16:creationId xmlns:a16="http://schemas.microsoft.com/office/drawing/2014/main" id="{332445F2-440F-49BD-BBA5-8F8E28A7454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020669" y="16489"/>
          <a:ext cx="3115502" cy="761255"/>
        </a:xfrm>
        <a:prstGeom prst="rect">
          <a:avLst/>
        </a:prstGeom>
      </xdr:spPr>
    </xdr:pic>
    <xdr:clientData/>
  </xdr:twoCellAnchor>
  <xdr:twoCellAnchor>
    <xdr:from>
      <xdr:col>4</xdr:col>
      <xdr:colOff>2076450</xdr:colOff>
      <xdr:row>0</xdr:row>
      <xdr:rowOff>28575</xdr:rowOff>
    </xdr:from>
    <xdr:to>
      <xdr:col>4</xdr:col>
      <xdr:colOff>3626623</xdr:colOff>
      <xdr:row>0</xdr:row>
      <xdr:rowOff>768626</xdr:rowOff>
    </xdr:to>
    <xdr:grpSp>
      <xdr:nvGrpSpPr>
        <xdr:cNvPr id="6" name="Grupo 5">
          <a:hlinkClick xmlns:r="http://schemas.openxmlformats.org/officeDocument/2006/relationships" r:id="rId4"/>
          <a:extLst>
            <a:ext uri="{FF2B5EF4-FFF2-40B4-BE49-F238E27FC236}">
              <a16:creationId xmlns:a16="http://schemas.microsoft.com/office/drawing/2014/main" id="{40617ED9-CBC0-45BB-9367-439ECA710B6E}"/>
            </a:ext>
          </a:extLst>
        </xdr:cNvPr>
        <xdr:cNvGrpSpPr/>
      </xdr:nvGrpSpPr>
      <xdr:grpSpPr>
        <a:xfrm>
          <a:off x="10121265" y="26670"/>
          <a:ext cx="1555888" cy="743861"/>
          <a:chOff x="9865995" y="0"/>
          <a:chExt cx="1546363" cy="743861"/>
        </a:xfrm>
      </xdr:grpSpPr>
      <xdr:pic>
        <xdr:nvPicPr>
          <xdr:cNvPr id="7" name="Imagen 6">
            <a:extLst>
              <a:ext uri="{FF2B5EF4-FFF2-40B4-BE49-F238E27FC236}">
                <a16:creationId xmlns:a16="http://schemas.microsoft.com/office/drawing/2014/main" id="{DFC43EF2-DA66-A9BA-43C1-ACDFEE5394A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398070" y="0"/>
            <a:ext cx="466818" cy="447901"/>
          </a:xfrm>
          <a:prstGeom prst="rect">
            <a:avLst/>
          </a:prstGeom>
          <a:ln>
            <a:noFill/>
          </a:ln>
        </xdr:spPr>
      </xdr:pic>
      <xdr:sp macro="" textlink="">
        <xdr:nvSpPr>
          <xdr:cNvPr id="8" name="CuadroTexto 7">
            <a:extLst>
              <a:ext uri="{FF2B5EF4-FFF2-40B4-BE49-F238E27FC236}">
                <a16:creationId xmlns:a16="http://schemas.microsoft.com/office/drawing/2014/main" id="{484FC364-9F55-BF6F-B261-3500FA67227B}"/>
              </a:ext>
            </a:extLst>
          </xdr:cNvPr>
          <xdr:cNvSpPr txBox="1"/>
        </xdr:nvSpPr>
        <xdr:spPr>
          <a:xfrm>
            <a:off x="9865995" y="487183"/>
            <a:ext cx="1546363" cy="2566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200" b="1">
                <a:solidFill>
                  <a:srgbClr val="92B201"/>
                </a:solidFill>
              </a:rPr>
              <a:t>VOLVER</a:t>
            </a:r>
            <a:r>
              <a:rPr lang="es-ES" sz="1200" b="1" baseline="0">
                <a:solidFill>
                  <a:srgbClr val="92B201"/>
                </a:solidFill>
              </a:rPr>
              <a:t> A PORTADA</a:t>
            </a:r>
            <a:endParaRPr lang="es-ES" sz="1200" b="1">
              <a:solidFill>
                <a:srgbClr val="92B201"/>
              </a:solidFill>
            </a:endParaRPr>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3</xdr:col>
      <xdr:colOff>192429</xdr:colOff>
      <xdr:row>20</xdr:row>
      <xdr:rowOff>105769</xdr:rowOff>
    </xdr:from>
    <xdr:to>
      <xdr:col>4</xdr:col>
      <xdr:colOff>3718228</xdr:colOff>
      <xdr:row>35</xdr:row>
      <xdr:rowOff>8283</xdr:rowOff>
    </xdr:to>
    <xdr:graphicFrame macro="">
      <xdr:nvGraphicFramePr>
        <xdr:cNvPr id="2" name="Gráfico 1">
          <a:extLst>
            <a:ext uri="{FF2B5EF4-FFF2-40B4-BE49-F238E27FC236}">
              <a16:creationId xmlns:a16="http://schemas.microsoft.com/office/drawing/2014/main" id="{53177903-3615-4DF3-A4AD-8B14AF6B81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0</xdr:colOff>
      <xdr:row>0</xdr:row>
      <xdr:rowOff>0</xdr:rowOff>
    </xdr:from>
    <xdr:to>
      <xdr:col>1</xdr:col>
      <xdr:colOff>2760677</xdr:colOff>
      <xdr:row>0</xdr:row>
      <xdr:rowOff>762773</xdr:rowOff>
    </xdr:to>
    <xdr:pic>
      <xdr:nvPicPr>
        <xdr:cNvPr id="3" name="Imagen 2">
          <a:extLst>
            <a:ext uri="{FF2B5EF4-FFF2-40B4-BE49-F238E27FC236}">
              <a16:creationId xmlns:a16="http://schemas.microsoft.com/office/drawing/2014/main" id="{4086514D-C291-4472-86E2-B1725AF97106}"/>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7246" b="34393"/>
        <a:stretch>
          <a:fillRect/>
        </a:stretch>
      </xdr:blipFill>
      <xdr:spPr>
        <a:xfrm>
          <a:off x="323850" y="0"/>
          <a:ext cx="2768297" cy="762773"/>
        </a:xfrm>
        <a:prstGeom prst="rect">
          <a:avLst/>
        </a:prstGeom>
      </xdr:spPr>
    </xdr:pic>
    <xdr:clientData/>
  </xdr:twoCellAnchor>
  <xdr:oneCellAnchor>
    <xdr:from>
      <xdr:col>1</xdr:col>
      <xdr:colOff>2589224</xdr:colOff>
      <xdr:row>0</xdr:row>
      <xdr:rowOff>132213</xdr:rowOff>
    </xdr:from>
    <xdr:ext cx="3855970" cy="537070"/>
    <xdr:sp macro="" textlink="">
      <xdr:nvSpPr>
        <xdr:cNvPr id="4" name="CuadroTexto 3">
          <a:extLst>
            <a:ext uri="{FF2B5EF4-FFF2-40B4-BE49-F238E27FC236}">
              <a16:creationId xmlns:a16="http://schemas.microsoft.com/office/drawing/2014/main" id="{C11DBF6A-0E24-429D-81CE-66B1BC693FFF}"/>
            </a:ext>
          </a:extLst>
        </xdr:cNvPr>
        <xdr:cNvSpPr txBox="1"/>
      </xdr:nvSpPr>
      <xdr:spPr>
        <a:xfrm>
          <a:off x="2913074" y="132213"/>
          <a:ext cx="3855970" cy="537070"/>
        </a:xfrm>
        <a:prstGeom prst="rect">
          <a:avLst/>
        </a:prstGeom>
        <a:solidFill>
          <a:sysClr val="window" lastClr="FFFFFF"/>
        </a:solid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s-ES" sz="1200" b="1">
              <a:latin typeface="Jost" pitchFamily="2" charset="0"/>
              <a:ea typeface="Jost" pitchFamily="2" charset="0"/>
            </a:rPr>
            <a:t>CHECK LIST DE AUTODIAGNÓSTICO SOBRE: </a:t>
          </a:r>
        </a:p>
        <a:p>
          <a:pPr algn="ctr"/>
          <a:r>
            <a:rPr lang="es-ES" sz="1200" b="1">
              <a:latin typeface="Jost" pitchFamily="2" charset="0"/>
              <a:ea typeface="Jost" pitchFamily="2" charset="0"/>
            </a:rPr>
            <a:t>POLVO Y SCR</a:t>
          </a:r>
        </a:p>
      </xdr:txBody>
    </xdr:sp>
    <xdr:clientData/>
  </xdr:oneCellAnchor>
  <xdr:twoCellAnchor editAs="oneCell">
    <xdr:from>
      <xdr:col>3</xdr:col>
      <xdr:colOff>57894</xdr:colOff>
      <xdr:row>0</xdr:row>
      <xdr:rowOff>16489</xdr:rowOff>
    </xdr:from>
    <xdr:to>
      <xdr:col>4</xdr:col>
      <xdr:colOff>2076116</xdr:colOff>
      <xdr:row>0</xdr:row>
      <xdr:rowOff>781554</xdr:rowOff>
    </xdr:to>
    <xdr:pic>
      <xdr:nvPicPr>
        <xdr:cNvPr id="5" name="Imagen 4">
          <a:extLst>
            <a:ext uri="{FF2B5EF4-FFF2-40B4-BE49-F238E27FC236}">
              <a16:creationId xmlns:a16="http://schemas.microsoft.com/office/drawing/2014/main" id="{EE3F36EF-DD8F-4105-BD7E-7BA31B06B72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020669" y="16489"/>
          <a:ext cx="3115502" cy="761255"/>
        </a:xfrm>
        <a:prstGeom prst="rect">
          <a:avLst/>
        </a:prstGeom>
      </xdr:spPr>
    </xdr:pic>
    <xdr:clientData/>
  </xdr:twoCellAnchor>
  <xdr:twoCellAnchor>
    <xdr:from>
      <xdr:col>4</xdr:col>
      <xdr:colOff>2085975</xdr:colOff>
      <xdr:row>0</xdr:row>
      <xdr:rowOff>19050</xdr:rowOff>
    </xdr:from>
    <xdr:to>
      <xdr:col>4</xdr:col>
      <xdr:colOff>3632338</xdr:colOff>
      <xdr:row>0</xdr:row>
      <xdr:rowOff>762911</xdr:rowOff>
    </xdr:to>
    <xdr:grpSp>
      <xdr:nvGrpSpPr>
        <xdr:cNvPr id="6" name="Grupo 5">
          <a:hlinkClick xmlns:r="http://schemas.openxmlformats.org/officeDocument/2006/relationships" r:id="rId4"/>
          <a:extLst>
            <a:ext uri="{FF2B5EF4-FFF2-40B4-BE49-F238E27FC236}">
              <a16:creationId xmlns:a16="http://schemas.microsoft.com/office/drawing/2014/main" id="{A97B69BB-EF0B-44C1-953B-F36B29F6FB33}"/>
            </a:ext>
          </a:extLst>
        </xdr:cNvPr>
        <xdr:cNvGrpSpPr/>
      </xdr:nvGrpSpPr>
      <xdr:grpSpPr>
        <a:xfrm>
          <a:off x="10132695" y="15240"/>
          <a:ext cx="1552078" cy="747671"/>
          <a:chOff x="9865995" y="0"/>
          <a:chExt cx="1546363" cy="743861"/>
        </a:xfrm>
      </xdr:grpSpPr>
      <xdr:pic>
        <xdr:nvPicPr>
          <xdr:cNvPr id="7" name="Imagen 6">
            <a:extLst>
              <a:ext uri="{FF2B5EF4-FFF2-40B4-BE49-F238E27FC236}">
                <a16:creationId xmlns:a16="http://schemas.microsoft.com/office/drawing/2014/main" id="{0B1626E6-DB6D-6ACA-3C08-8A8205FE321A}"/>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398070" y="0"/>
            <a:ext cx="466818" cy="447901"/>
          </a:xfrm>
          <a:prstGeom prst="rect">
            <a:avLst/>
          </a:prstGeom>
          <a:ln>
            <a:noFill/>
          </a:ln>
        </xdr:spPr>
      </xdr:pic>
      <xdr:sp macro="" textlink="">
        <xdr:nvSpPr>
          <xdr:cNvPr id="8" name="CuadroTexto 7">
            <a:extLst>
              <a:ext uri="{FF2B5EF4-FFF2-40B4-BE49-F238E27FC236}">
                <a16:creationId xmlns:a16="http://schemas.microsoft.com/office/drawing/2014/main" id="{1E8AFF4F-8C67-2133-A670-4035D4906AC1}"/>
              </a:ext>
            </a:extLst>
          </xdr:cNvPr>
          <xdr:cNvSpPr txBox="1"/>
        </xdr:nvSpPr>
        <xdr:spPr>
          <a:xfrm>
            <a:off x="9865995" y="487183"/>
            <a:ext cx="1546363" cy="2566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200" b="1">
                <a:solidFill>
                  <a:srgbClr val="92B201"/>
                </a:solidFill>
              </a:rPr>
              <a:t>VOLVER</a:t>
            </a:r>
            <a:r>
              <a:rPr lang="es-ES" sz="1200" b="1" baseline="0">
                <a:solidFill>
                  <a:srgbClr val="92B201"/>
                </a:solidFill>
              </a:rPr>
              <a:t> A PORTADA</a:t>
            </a:r>
            <a:endParaRPr lang="es-ES" sz="1200" b="1">
              <a:solidFill>
                <a:srgbClr val="92B201"/>
              </a:solidFill>
            </a:endParaRPr>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3</xdr:col>
      <xdr:colOff>192429</xdr:colOff>
      <xdr:row>20</xdr:row>
      <xdr:rowOff>105769</xdr:rowOff>
    </xdr:from>
    <xdr:to>
      <xdr:col>4</xdr:col>
      <xdr:colOff>3718228</xdr:colOff>
      <xdr:row>35</xdr:row>
      <xdr:rowOff>8283</xdr:rowOff>
    </xdr:to>
    <xdr:graphicFrame macro="">
      <xdr:nvGraphicFramePr>
        <xdr:cNvPr id="2" name="Gráfico 1">
          <a:extLst>
            <a:ext uri="{FF2B5EF4-FFF2-40B4-BE49-F238E27FC236}">
              <a16:creationId xmlns:a16="http://schemas.microsoft.com/office/drawing/2014/main" id="{AE38DB09-F6F5-4668-A0D0-2584E42CA1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1</xdr:rowOff>
    </xdr:from>
    <xdr:to>
      <xdr:col>1</xdr:col>
      <xdr:colOff>2306955</xdr:colOff>
      <xdr:row>3</xdr:row>
      <xdr:rowOff>455</xdr:rowOff>
    </xdr:to>
    <xdr:pic>
      <xdr:nvPicPr>
        <xdr:cNvPr id="3" name="Imagen 2">
          <a:extLst>
            <a:ext uri="{FF2B5EF4-FFF2-40B4-BE49-F238E27FC236}">
              <a16:creationId xmlns:a16="http://schemas.microsoft.com/office/drawing/2014/main" id="{B4676CD1-C76A-4BCE-A99A-7C216E32401A}"/>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7246" b="34393"/>
        <a:stretch>
          <a:fillRect/>
        </a:stretch>
      </xdr:blipFill>
      <xdr:spPr>
        <a:xfrm>
          <a:off x="0" y="1"/>
          <a:ext cx="2638425" cy="724354"/>
        </a:xfrm>
        <a:prstGeom prst="rect">
          <a:avLst/>
        </a:prstGeom>
      </xdr:spPr>
    </xdr:pic>
    <xdr:clientData/>
  </xdr:twoCellAnchor>
  <xdr:oneCellAnchor>
    <xdr:from>
      <xdr:col>1</xdr:col>
      <xdr:colOff>2257754</xdr:colOff>
      <xdr:row>0</xdr:row>
      <xdr:rowOff>1</xdr:rowOff>
    </xdr:from>
    <xdr:ext cx="3855970" cy="723900"/>
    <xdr:sp macro="" textlink="">
      <xdr:nvSpPr>
        <xdr:cNvPr id="4" name="CuadroTexto 3">
          <a:extLst>
            <a:ext uri="{FF2B5EF4-FFF2-40B4-BE49-F238E27FC236}">
              <a16:creationId xmlns:a16="http://schemas.microsoft.com/office/drawing/2014/main" id="{7FC65825-722C-488D-9B45-86C69F2D8D70}"/>
            </a:ext>
          </a:extLst>
        </xdr:cNvPr>
        <xdr:cNvSpPr txBox="1"/>
      </xdr:nvSpPr>
      <xdr:spPr>
        <a:xfrm>
          <a:off x="2581604" y="1"/>
          <a:ext cx="3855970" cy="723900"/>
        </a:xfrm>
        <a:prstGeom prst="rect">
          <a:avLst/>
        </a:prstGeom>
        <a:solidFill>
          <a:sysClr val="window" lastClr="FFFFFF"/>
        </a:solid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lang="es-ES" sz="1200" b="1">
              <a:latin typeface="Jost" pitchFamily="2" charset="0"/>
              <a:ea typeface="Jost" pitchFamily="2" charset="0"/>
            </a:rPr>
            <a:t>CHECK LIST DE AUTODIAGNÓSTICO SOBRE: </a:t>
          </a:r>
        </a:p>
        <a:p>
          <a:pPr algn="ctr"/>
          <a:r>
            <a:rPr lang="es-ES" sz="1200" b="1">
              <a:latin typeface="Jost" pitchFamily="2" charset="0"/>
              <a:ea typeface="Jost" pitchFamily="2" charset="0"/>
            </a:rPr>
            <a:t>COORDINACIÓN DE ACTIVIDADES</a:t>
          </a:r>
          <a:r>
            <a:rPr lang="es-ES" sz="1200" b="1" baseline="0">
              <a:latin typeface="Jost" pitchFamily="2" charset="0"/>
              <a:ea typeface="Jost" pitchFamily="2" charset="0"/>
            </a:rPr>
            <a:t> EMPRESARIALES</a:t>
          </a:r>
          <a:endParaRPr lang="es-ES" sz="1200" b="1">
            <a:latin typeface="Jost" pitchFamily="2" charset="0"/>
            <a:ea typeface="Jost" pitchFamily="2" charset="0"/>
          </a:endParaRPr>
        </a:p>
      </xdr:txBody>
    </xdr:sp>
    <xdr:clientData/>
  </xdr:oneCellAnchor>
  <xdr:twoCellAnchor editAs="oneCell">
    <xdr:from>
      <xdr:col>2</xdr:col>
      <xdr:colOff>640824</xdr:colOff>
      <xdr:row>0</xdr:row>
      <xdr:rowOff>0</xdr:rowOff>
    </xdr:from>
    <xdr:to>
      <xdr:col>4</xdr:col>
      <xdr:colOff>1470326</xdr:colOff>
      <xdr:row>2</xdr:row>
      <xdr:rowOff>171450</xdr:rowOff>
    </xdr:to>
    <xdr:pic>
      <xdr:nvPicPr>
        <xdr:cNvPr id="5" name="Imagen 4">
          <a:extLst>
            <a:ext uri="{FF2B5EF4-FFF2-40B4-BE49-F238E27FC236}">
              <a16:creationId xmlns:a16="http://schemas.microsoft.com/office/drawing/2014/main" id="{43663DAF-D2D2-40DC-A97D-5CCA10FFFB9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403449" y="0"/>
          <a:ext cx="3119312" cy="704850"/>
        </a:xfrm>
        <a:prstGeom prst="rect">
          <a:avLst/>
        </a:prstGeom>
      </xdr:spPr>
    </xdr:pic>
    <xdr:clientData/>
  </xdr:twoCellAnchor>
  <xdr:twoCellAnchor>
    <xdr:from>
      <xdr:col>4</xdr:col>
      <xdr:colOff>1666876</xdr:colOff>
      <xdr:row>0</xdr:row>
      <xdr:rowOff>0</xdr:rowOff>
    </xdr:from>
    <xdr:to>
      <xdr:col>4</xdr:col>
      <xdr:colOff>3230384</xdr:colOff>
      <xdr:row>2</xdr:row>
      <xdr:rowOff>123825</xdr:rowOff>
    </xdr:to>
    <xdr:grpSp>
      <xdr:nvGrpSpPr>
        <xdr:cNvPr id="6" name="Grupo 5">
          <a:hlinkClick xmlns:r="http://schemas.openxmlformats.org/officeDocument/2006/relationships" r:id="rId4"/>
          <a:extLst>
            <a:ext uri="{FF2B5EF4-FFF2-40B4-BE49-F238E27FC236}">
              <a16:creationId xmlns:a16="http://schemas.microsoft.com/office/drawing/2014/main" id="{6B9299A5-933D-4009-9A67-8D8641DD74E1}"/>
            </a:ext>
          </a:extLst>
        </xdr:cNvPr>
        <xdr:cNvGrpSpPr/>
      </xdr:nvGrpSpPr>
      <xdr:grpSpPr>
        <a:xfrm>
          <a:off x="9713596" y="0"/>
          <a:ext cx="1563508" cy="668655"/>
          <a:chOff x="9865995" y="0"/>
          <a:chExt cx="1546363" cy="743861"/>
        </a:xfrm>
      </xdr:grpSpPr>
      <xdr:pic>
        <xdr:nvPicPr>
          <xdr:cNvPr id="7" name="Imagen 6">
            <a:extLst>
              <a:ext uri="{FF2B5EF4-FFF2-40B4-BE49-F238E27FC236}">
                <a16:creationId xmlns:a16="http://schemas.microsoft.com/office/drawing/2014/main" id="{9BE7E7CF-0C11-D1C9-E4E1-E1048E7C0E2E}"/>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398070" y="0"/>
            <a:ext cx="466818" cy="447901"/>
          </a:xfrm>
          <a:prstGeom prst="rect">
            <a:avLst/>
          </a:prstGeom>
          <a:ln>
            <a:noFill/>
          </a:ln>
        </xdr:spPr>
      </xdr:pic>
      <xdr:sp macro="" textlink="">
        <xdr:nvSpPr>
          <xdr:cNvPr id="8" name="CuadroTexto 7">
            <a:extLst>
              <a:ext uri="{FF2B5EF4-FFF2-40B4-BE49-F238E27FC236}">
                <a16:creationId xmlns:a16="http://schemas.microsoft.com/office/drawing/2014/main" id="{BF5FC9BC-FEAA-32C8-8891-9325E8B9EA89}"/>
              </a:ext>
            </a:extLst>
          </xdr:cNvPr>
          <xdr:cNvSpPr txBox="1"/>
        </xdr:nvSpPr>
        <xdr:spPr>
          <a:xfrm>
            <a:off x="9865995" y="487183"/>
            <a:ext cx="1546363" cy="2566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200" b="1">
                <a:solidFill>
                  <a:srgbClr val="92B201"/>
                </a:solidFill>
              </a:rPr>
              <a:t>VOLVER</a:t>
            </a:r>
            <a:r>
              <a:rPr lang="es-ES" sz="1200" b="1" baseline="0">
                <a:solidFill>
                  <a:srgbClr val="92B201"/>
                </a:solidFill>
              </a:rPr>
              <a:t> A PORTADA</a:t>
            </a:r>
            <a:endParaRPr lang="es-ES" sz="1200" b="1">
              <a:solidFill>
                <a:srgbClr val="92B201"/>
              </a:solidFill>
            </a:endParaRPr>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3</xdr:col>
      <xdr:colOff>192429</xdr:colOff>
      <xdr:row>20</xdr:row>
      <xdr:rowOff>105769</xdr:rowOff>
    </xdr:from>
    <xdr:to>
      <xdr:col>4</xdr:col>
      <xdr:colOff>3718228</xdr:colOff>
      <xdr:row>35</xdr:row>
      <xdr:rowOff>8283</xdr:rowOff>
    </xdr:to>
    <xdr:graphicFrame macro="">
      <xdr:nvGraphicFramePr>
        <xdr:cNvPr id="2" name="Gráfico 1">
          <a:extLst>
            <a:ext uri="{FF2B5EF4-FFF2-40B4-BE49-F238E27FC236}">
              <a16:creationId xmlns:a16="http://schemas.microsoft.com/office/drawing/2014/main" id="{9C7D4798-B398-48D7-AFA3-CD61675034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0</xdr:colOff>
      <xdr:row>0</xdr:row>
      <xdr:rowOff>0</xdr:rowOff>
    </xdr:from>
    <xdr:to>
      <xdr:col>1</xdr:col>
      <xdr:colOff>2760677</xdr:colOff>
      <xdr:row>0</xdr:row>
      <xdr:rowOff>762773</xdr:rowOff>
    </xdr:to>
    <xdr:pic>
      <xdr:nvPicPr>
        <xdr:cNvPr id="3" name="Imagen 2">
          <a:extLst>
            <a:ext uri="{FF2B5EF4-FFF2-40B4-BE49-F238E27FC236}">
              <a16:creationId xmlns:a16="http://schemas.microsoft.com/office/drawing/2014/main" id="{ED50E89B-D059-40C4-9F95-2F25718EF53E}"/>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7246" b="34393"/>
        <a:stretch>
          <a:fillRect/>
        </a:stretch>
      </xdr:blipFill>
      <xdr:spPr>
        <a:xfrm>
          <a:off x="323850" y="0"/>
          <a:ext cx="2768297" cy="762773"/>
        </a:xfrm>
        <a:prstGeom prst="rect">
          <a:avLst/>
        </a:prstGeom>
      </xdr:spPr>
    </xdr:pic>
    <xdr:clientData/>
  </xdr:twoCellAnchor>
  <xdr:oneCellAnchor>
    <xdr:from>
      <xdr:col>1</xdr:col>
      <xdr:colOff>2589224</xdr:colOff>
      <xdr:row>0</xdr:row>
      <xdr:rowOff>132213</xdr:rowOff>
    </xdr:from>
    <xdr:ext cx="3855970" cy="537070"/>
    <xdr:sp macro="" textlink="">
      <xdr:nvSpPr>
        <xdr:cNvPr id="4" name="CuadroTexto 3">
          <a:extLst>
            <a:ext uri="{FF2B5EF4-FFF2-40B4-BE49-F238E27FC236}">
              <a16:creationId xmlns:a16="http://schemas.microsoft.com/office/drawing/2014/main" id="{01FE56DD-D644-4A73-80CB-89A6818FFA81}"/>
            </a:ext>
          </a:extLst>
        </xdr:cNvPr>
        <xdr:cNvSpPr txBox="1"/>
      </xdr:nvSpPr>
      <xdr:spPr>
        <a:xfrm>
          <a:off x="2913074" y="132213"/>
          <a:ext cx="3855970" cy="537070"/>
        </a:xfrm>
        <a:prstGeom prst="rect">
          <a:avLst/>
        </a:prstGeom>
        <a:solidFill>
          <a:sysClr val="window" lastClr="FFFFFF"/>
        </a:solid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s-ES" sz="1200" b="1">
              <a:latin typeface="Jost" pitchFamily="2" charset="0"/>
              <a:ea typeface="Jost" pitchFamily="2" charset="0"/>
            </a:rPr>
            <a:t>CHECK LIST DE AUTODIAGNÓSTICO SOBRE: </a:t>
          </a:r>
        </a:p>
        <a:p>
          <a:pPr algn="ctr"/>
          <a:r>
            <a:rPr lang="es-ES" sz="1200" b="1">
              <a:latin typeface="Jost" pitchFamily="2" charset="0"/>
              <a:ea typeface="Jost" pitchFamily="2" charset="0"/>
            </a:rPr>
            <a:t>SEGURIDAD DEL PERSONAL</a:t>
          </a:r>
        </a:p>
      </xdr:txBody>
    </xdr:sp>
    <xdr:clientData/>
  </xdr:oneCellAnchor>
  <xdr:twoCellAnchor editAs="oneCell">
    <xdr:from>
      <xdr:col>3</xdr:col>
      <xdr:colOff>57894</xdr:colOff>
      <xdr:row>0</xdr:row>
      <xdr:rowOff>16489</xdr:rowOff>
    </xdr:from>
    <xdr:to>
      <xdr:col>4</xdr:col>
      <xdr:colOff>2076116</xdr:colOff>
      <xdr:row>0</xdr:row>
      <xdr:rowOff>781554</xdr:rowOff>
    </xdr:to>
    <xdr:pic>
      <xdr:nvPicPr>
        <xdr:cNvPr id="5" name="Imagen 4">
          <a:extLst>
            <a:ext uri="{FF2B5EF4-FFF2-40B4-BE49-F238E27FC236}">
              <a16:creationId xmlns:a16="http://schemas.microsoft.com/office/drawing/2014/main" id="{02666628-0E54-4E03-94EF-D433AF37B13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020669" y="16489"/>
          <a:ext cx="3115502" cy="761255"/>
        </a:xfrm>
        <a:prstGeom prst="rect">
          <a:avLst/>
        </a:prstGeom>
      </xdr:spPr>
    </xdr:pic>
    <xdr:clientData/>
  </xdr:twoCellAnchor>
  <xdr:twoCellAnchor>
    <xdr:from>
      <xdr:col>4</xdr:col>
      <xdr:colOff>2028825</xdr:colOff>
      <xdr:row>0</xdr:row>
      <xdr:rowOff>9525</xdr:rowOff>
    </xdr:from>
    <xdr:to>
      <xdr:col>4</xdr:col>
      <xdr:colOff>3575188</xdr:colOff>
      <xdr:row>0</xdr:row>
      <xdr:rowOff>753386</xdr:rowOff>
    </xdr:to>
    <xdr:grpSp>
      <xdr:nvGrpSpPr>
        <xdr:cNvPr id="6" name="Grupo 5">
          <a:hlinkClick xmlns:r="http://schemas.openxmlformats.org/officeDocument/2006/relationships" r:id="rId4"/>
          <a:extLst>
            <a:ext uri="{FF2B5EF4-FFF2-40B4-BE49-F238E27FC236}">
              <a16:creationId xmlns:a16="http://schemas.microsoft.com/office/drawing/2014/main" id="{D2F30178-A6EB-434B-913A-BA3F1302F3FC}"/>
            </a:ext>
          </a:extLst>
        </xdr:cNvPr>
        <xdr:cNvGrpSpPr/>
      </xdr:nvGrpSpPr>
      <xdr:grpSpPr>
        <a:xfrm>
          <a:off x="10079355" y="11430"/>
          <a:ext cx="1542553" cy="740051"/>
          <a:chOff x="9865995" y="0"/>
          <a:chExt cx="1546363" cy="743861"/>
        </a:xfrm>
      </xdr:grpSpPr>
      <xdr:pic>
        <xdr:nvPicPr>
          <xdr:cNvPr id="7" name="Imagen 6">
            <a:extLst>
              <a:ext uri="{FF2B5EF4-FFF2-40B4-BE49-F238E27FC236}">
                <a16:creationId xmlns:a16="http://schemas.microsoft.com/office/drawing/2014/main" id="{EE0661C9-531F-54C1-BFDC-EF78DDF3E378}"/>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398070" y="0"/>
            <a:ext cx="466818" cy="447901"/>
          </a:xfrm>
          <a:prstGeom prst="rect">
            <a:avLst/>
          </a:prstGeom>
          <a:ln>
            <a:noFill/>
          </a:ln>
        </xdr:spPr>
      </xdr:pic>
      <xdr:sp macro="" textlink="">
        <xdr:nvSpPr>
          <xdr:cNvPr id="8" name="CuadroTexto 7">
            <a:extLst>
              <a:ext uri="{FF2B5EF4-FFF2-40B4-BE49-F238E27FC236}">
                <a16:creationId xmlns:a16="http://schemas.microsoft.com/office/drawing/2014/main" id="{41F69C1B-3AA8-9DA1-D0F2-DFA6B51D9947}"/>
              </a:ext>
            </a:extLst>
          </xdr:cNvPr>
          <xdr:cNvSpPr txBox="1"/>
        </xdr:nvSpPr>
        <xdr:spPr>
          <a:xfrm>
            <a:off x="9865995" y="487183"/>
            <a:ext cx="1546363" cy="2566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200" b="1">
                <a:solidFill>
                  <a:srgbClr val="92B201"/>
                </a:solidFill>
              </a:rPr>
              <a:t>VOLVER</a:t>
            </a:r>
            <a:r>
              <a:rPr lang="es-ES" sz="1200" b="1" baseline="0">
                <a:solidFill>
                  <a:srgbClr val="92B201"/>
                </a:solidFill>
              </a:rPr>
              <a:t> A PORTADA</a:t>
            </a:r>
            <a:endParaRPr lang="es-ES" sz="1200" b="1">
              <a:solidFill>
                <a:srgbClr val="92B201"/>
              </a:solidFill>
            </a:endParaRPr>
          </a:p>
        </xdr:txBody>
      </xdr:sp>
    </xdr:grpSp>
    <xdr:clientData/>
  </xdr:twoCellAnchor>
</xdr:wsDr>
</file>

<file path=xl/drawings/drawing22.xml><?xml version="1.0" encoding="utf-8"?>
<xdr:wsDr xmlns:xdr="http://schemas.openxmlformats.org/drawingml/2006/spreadsheetDrawing" xmlns:a="http://schemas.openxmlformats.org/drawingml/2006/main">
  <xdr:twoCellAnchor>
    <xdr:from>
      <xdr:col>3</xdr:col>
      <xdr:colOff>192429</xdr:colOff>
      <xdr:row>20</xdr:row>
      <xdr:rowOff>105769</xdr:rowOff>
    </xdr:from>
    <xdr:to>
      <xdr:col>4</xdr:col>
      <xdr:colOff>3718228</xdr:colOff>
      <xdr:row>35</xdr:row>
      <xdr:rowOff>8283</xdr:rowOff>
    </xdr:to>
    <xdr:graphicFrame macro="">
      <xdr:nvGraphicFramePr>
        <xdr:cNvPr id="2" name="Gráfico 1">
          <a:extLst>
            <a:ext uri="{FF2B5EF4-FFF2-40B4-BE49-F238E27FC236}">
              <a16:creationId xmlns:a16="http://schemas.microsoft.com/office/drawing/2014/main" id="{CA0B09DF-F59F-4492-9F14-230112789F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0</xdr:colOff>
      <xdr:row>0</xdr:row>
      <xdr:rowOff>0</xdr:rowOff>
    </xdr:from>
    <xdr:to>
      <xdr:col>1</xdr:col>
      <xdr:colOff>2764487</xdr:colOff>
      <xdr:row>0</xdr:row>
      <xdr:rowOff>762773</xdr:rowOff>
    </xdr:to>
    <xdr:pic>
      <xdr:nvPicPr>
        <xdr:cNvPr id="3" name="Imagen 2">
          <a:extLst>
            <a:ext uri="{FF2B5EF4-FFF2-40B4-BE49-F238E27FC236}">
              <a16:creationId xmlns:a16="http://schemas.microsoft.com/office/drawing/2014/main" id="{5A579A2A-E6C7-4642-AEDE-7656A2EE20F4}"/>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7246" b="34393"/>
        <a:stretch>
          <a:fillRect/>
        </a:stretch>
      </xdr:blipFill>
      <xdr:spPr>
        <a:xfrm>
          <a:off x="323850" y="0"/>
          <a:ext cx="2768297" cy="762773"/>
        </a:xfrm>
        <a:prstGeom prst="rect">
          <a:avLst/>
        </a:prstGeom>
      </xdr:spPr>
    </xdr:pic>
    <xdr:clientData/>
  </xdr:twoCellAnchor>
  <xdr:oneCellAnchor>
    <xdr:from>
      <xdr:col>1</xdr:col>
      <xdr:colOff>2589224</xdr:colOff>
      <xdr:row>0</xdr:row>
      <xdr:rowOff>132213</xdr:rowOff>
    </xdr:from>
    <xdr:ext cx="3855970" cy="537070"/>
    <xdr:sp macro="" textlink="">
      <xdr:nvSpPr>
        <xdr:cNvPr id="4" name="CuadroTexto 3">
          <a:extLst>
            <a:ext uri="{FF2B5EF4-FFF2-40B4-BE49-F238E27FC236}">
              <a16:creationId xmlns:a16="http://schemas.microsoft.com/office/drawing/2014/main" id="{91CCA15B-9D8E-49F5-8757-B778476F8553}"/>
            </a:ext>
          </a:extLst>
        </xdr:cNvPr>
        <xdr:cNvSpPr txBox="1"/>
      </xdr:nvSpPr>
      <xdr:spPr>
        <a:xfrm>
          <a:off x="2913074" y="132213"/>
          <a:ext cx="3855970" cy="537070"/>
        </a:xfrm>
        <a:prstGeom prst="rect">
          <a:avLst/>
        </a:prstGeom>
        <a:solidFill>
          <a:sysClr val="window" lastClr="FFFFFF"/>
        </a:solid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s-ES" sz="1200" b="1">
              <a:latin typeface="Jost" pitchFamily="2" charset="0"/>
              <a:ea typeface="Jost" pitchFamily="2" charset="0"/>
            </a:rPr>
            <a:t>CHECK LIST DE AUTODIAGNÓSTICO SOBRE: </a:t>
          </a:r>
        </a:p>
        <a:p>
          <a:pPr algn="ctr"/>
          <a:r>
            <a:rPr lang="es-ES" sz="1200" b="1">
              <a:latin typeface="Jost" pitchFamily="2" charset="0"/>
              <a:ea typeface="Jost" pitchFamily="2" charset="0"/>
            </a:rPr>
            <a:t>DESARROLLO</a:t>
          </a:r>
          <a:r>
            <a:rPr lang="es-ES" sz="1200" b="1" baseline="0">
              <a:latin typeface="Jost" pitchFamily="2" charset="0"/>
              <a:ea typeface="Jost" pitchFamily="2" charset="0"/>
            </a:rPr>
            <a:t> DE LAS LABORES</a:t>
          </a:r>
          <a:endParaRPr lang="es-ES" sz="1200" b="1">
            <a:latin typeface="Jost" pitchFamily="2" charset="0"/>
            <a:ea typeface="Jost" pitchFamily="2" charset="0"/>
          </a:endParaRPr>
        </a:p>
      </xdr:txBody>
    </xdr:sp>
    <xdr:clientData/>
  </xdr:oneCellAnchor>
  <xdr:twoCellAnchor editAs="oneCell">
    <xdr:from>
      <xdr:col>3</xdr:col>
      <xdr:colOff>57894</xdr:colOff>
      <xdr:row>0</xdr:row>
      <xdr:rowOff>16489</xdr:rowOff>
    </xdr:from>
    <xdr:to>
      <xdr:col>4</xdr:col>
      <xdr:colOff>2079926</xdr:colOff>
      <xdr:row>0</xdr:row>
      <xdr:rowOff>777744</xdr:rowOff>
    </xdr:to>
    <xdr:pic>
      <xdr:nvPicPr>
        <xdr:cNvPr id="5" name="Imagen 4">
          <a:extLst>
            <a:ext uri="{FF2B5EF4-FFF2-40B4-BE49-F238E27FC236}">
              <a16:creationId xmlns:a16="http://schemas.microsoft.com/office/drawing/2014/main" id="{7FE86C2F-4697-4751-86A5-0BEEBABC84C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020669" y="16489"/>
          <a:ext cx="3115502" cy="761255"/>
        </a:xfrm>
        <a:prstGeom prst="rect">
          <a:avLst/>
        </a:prstGeom>
      </xdr:spPr>
    </xdr:pic>
    <xdr:clientData/>
  </xdr:twoCellAnchor>
  <xdr:twoCellAnchor>
    <xdr:from>
      <xdr:col>4</xdr:col>
      <xdr:colOff>2057400</xdr:colOff>
      <xdr:row>0</xdr:row>
      <xdr:rowOff>9525</xdr:rowOff>
    </xdr:from>
    <xdr:to>
      <xdr:col>4</xdr:col>
      <xdr:colOff>3609478</xdr:colOff>
      <xdr:row>0</xdr:row>
      <xdr:rowOff>753386</xdr:rowOff>
    </xdr:to>
    <xdr:grpSp>
      <xdr:nvGrpSpPr>
        <xdr:cNvPr id="6" name="Grupo 5">
          <a:hlinkClick xmlns:r="http://schemas.openxmlformats.org/officeDocument/2006/relationships" r:id="rId4"/>
          <a:extLst>
            <a:ext uri="{FF2B5EF4-FFF2-40B4-BE49-F238E27FC236}">
              <a16:creationId xmlns:a16="http://schemas.microsoft.com/office/drawing/2014/main" id="{3D457863-7596-4F47-8D06-655A5F545BEE}"/>
            </a:ext>
          </a:extLst>
        </xdr:cNvPr>
        <xdr:cNvGrpSpPr/>
      </xdr:nvGrpSpPr>
      <xdr:grpSpPr>
        <a:xfrm>
          <a:off x="10106025" y="11430"/>
          <a:ext cx="1550173" cy="740051"/>
          <a:chOff x="9865995" y="0"/>
          <a:chExt cx="1546363" cy="743861"/>
        </a:xfrm>
      </xdr:grpSpPr>
      <xdr:pic>
        <xdr:nvPicPr>
          <xdr:cNvPr id="7" name="Imagen 6">
            <a:extLst>
              <a:ext uri="{FF2B5EF4-FFF2-40B4-BE49-F238E27FC236}">
                <a16:creationId xmlns:a16="http://schemas.microsoft.com/office/drawing/2014/main" id="{348F6AFF-1ACD-D8B7-309B-A9462CD472BE}"/>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398070" y="0"/>
            <a:ext cx="466818" cy="447901"/>
          </a:xfrm>
          <a:prstGeom prst="rect">
            <a:avLst/>
          </a:prstGeom>
          <a:ln>
            <a:noFill/>
          </a:ln>
        </xdr:spPr>
      </xdr:pic>
      <xdr:sp macro="" textlink="">
        <xdr:nvSpPr>
          <xdr:cNvPr id="8" name="CuadroTexto 7">
            <a:extLst>
              <a:ext uri="{FF2B5EF4-FFF2-40B4-BE49-F238E27FC236}">
                <a16:creationId xmlns:a16="http://schemas.microsoft.com/office/drawing/2014/main" id="{9C6C3532-90B0-8182-5EBF-A2BD08B85DE4}"/>
              </a:ext>
            </a:extLst>
          </xdr:cNvPr>
          <xdr:cNvSpPr txBox="1"/>
        </xdr:nvSpPr>
        <xdr:spPr>
          <a:xfrm>
            <a:off x="9865995" y="487183"/>
            <a:ext cx="1546363" cy="2566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200" b="1">
                <a:solidFill>
                  <a:srgbClr val="92B201"/>
                </a:solidFill>
              </a:rPr>
              <a:t>VOLVER</a:t>
            </a:r>
            <a:r>
              <a:rPr lang="es-ES" sz="1200" b="1" baseline="0">
                <a:solidFill>
                  <a:srgbClr val="92B201"/>
                </a:solidFill>
              </a:rPr>
              <a:t> A PORTADA</a:t>
            </a:r>
            <a:endParaRPr lang="es-ES" sz="1200" b="1">
              <a:solidFill>
                <a:srgbClr val="92B201"/>
              </a:solidFill>
            </a:endParaRPr>
          </a:p>
        </xdr:txBody>
      </xdr:sp>
    </xdr:grpSp>
    <xdr:clientData/>
  </xdr:twoCellAnchor>
</xdr:wsDr>
</file>

<file path=xl/drawings/drawing23.xml><?xml version="1.0" encoding="utf-8"?>
<xdr:wsDr xmlns:xdr="http://schemas.openxmlformats.org/drawingml/2006/spreadsheetDrawing" xmlns:a="http://schemas.openxmlformats.org/drawingml/2006/main">
  <xdr:twoCellAnchor>
    <xdr:from>
      <xdr:col>3</xdr:col>
      <xdr:colOff>192429</xdr:colOff>
      <xdr:row>20</xdr:row>
      <xdr:rowOff>105769</xdr:rowOff>
    </xdr:from>
    <xdr:to>
      <xdr:col>4</xdr:col>
      <xdr:colOff>3718228</xdr:colOff>
      <xdr:row>35</xdr:row>
      <xdr:rowOff>8283</xdr:rowOff>
    </xdr:to>
    <xdr:graphicFrame macro="">
      <xdr:nvGraphicFramePr>
        <xdr:cNvPr id="2" name="Gráfico 1">
          <a:extLst>
            <a:ext uri="{FF2B5EF4-FFF2-40B4-BE49-F238E27FC236}">
              <a16:creationId xmlns:a16="http://schemas.microsoft.com/office/drawing/2014/main" id="{31390E2D-33EF-48DD-9D9B-FA2DA56751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0</xdr:colOff>
      <xdr:row>0</xdr:row>
      <xdr:rowOff>0</xdr:rowOff>
    </xdr:from>
    <xdr:to>
      <xdr:col>1</xdr:col>
      <xdr:colOff>2764487</xdr:colOff>
      <xdr:row>0</xdr:row>
      <xdr:rowOff>762773</xdr:rowOff>
    </xdr:to>
    <xdr:pic>
      <xdr:nvPicPr>
        <xdr:cNvPr id="3" name="Imagen 2">
          <a:extLst>
            <a:ext uri="{FF2B5EF4-FFF2-40B4-BE49-F238E27FC236}">
              <a16:creationId xmlns:a16="http://schemas.microsoft.com/office/drawing/2014/main" id="{B455A234-A2C2-442A-B505-F5D0304701D6}"/>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7246" b="34393"/>
        <a:stretch>
          <a:fillRect/>
        </a:stretch>
      </xdr:blipFill>
      <xdr:spPr>
        <a:xfrm>
          <a:off x="323850" y="0"/>
          <a:ext cx="2768297" cy="762773"/>
        </a:xfrm>
        <a:prstGeom prst="rect">
          <a:avLst/>
        </a:prstGeom>
      </xdr:spPr>
    </xdr:pic>
    <xdr:clientData/>
  </xdr:twoCellAnchor>
  <xdr:oneCellAnchor>
    <xdr:from>
      <xdr:col>1</xdr:col>
      <xdr:colOff>2589224</xdr:colOff>
      <xdr:row>0</xdr:row>
      <xdr:rowOff>132213</xdr:rowOff>
    </xdr:from>
    <xdr:ext cx="3855970" cy="537070"/>
    <xdr:sp macro="" textlink="">
      <xdr:nvSpPr>
        <xdr:cNvPr id="4" name="CuadroTexto 3">
          <a:extLst>
            <a:ext uri="{FF2B5EF4-FFF2-40B4-BE49-F238E27FC236}">
              <a16:creationId xmlns:a16="http://schemas.microsoft.com/office/drawing/2014/main" id="{2353B3E7-4A11-4EC7-9A2C-0FAF1542BD8D}"/>
            </a:ext>
          </a:extLst>
        </xdr:cNvPr>
        <xdr:cNvSpPr txBox="1"/>
      </xdr:nvSpPr>
      <xdr:spPr>
        <a:xfrm>
          <a:off x="2913074" y="132213"/>
          <a:ext cx="3855970" cy="537070"/>
        </a:xfrm>
        <a:prstGeom prst="rect">
          <a:avLst/>
        </a:prstGeom>
        <a:solidFill>
          <a:sysClr val="window" lastClr="FFFFFF"/>
        </a:solid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s-ES" sz="1200" b="1">
              <a:latin typeface="Jost" pitchFamily="2" charset="0"/>
              <a:ea typeface="Jost" pitchFamily="2" charset="0"/>
            </a:rPr>
            <a:t>CHECK LIST DE AUTODIAGNÓSTICO SOBRE: </a:t>
          </a:r>
        </a:p>
        <a:p>
          <a:pPr algn="ctr"/>
          <a:r>
            <a:rPr lang="es-ES" sz="1200" b="1">
              <a:latin typeface="Jost" pitchFamily="2" charset="0"/>
              <a:ea typeface="Jost" pitchFamily="2" charset="0"/>
            </a:rPr>
            <a:t>CONFORMIDAD MINERA</a:t>
          </a:r>
        </a:p>
      </xdr:txBody>
    </xdr:sp>
    <xdr:clientData/>
  </xdr:oneCellAnchor>
  <xdr:twoCellAnchor editAs="oneCell">
    <xdr:from>
      <xdr:col>3</xdr:col>
      <xdr:colOff>57894</xdr:colOff>
      <xdr:row>0</xdr:row>
      <xdr:rowOff>16489</xdr:rowOff>
    </xdr:from>
    <xdr:to>
      <xdr:col>4</xdr:col>
      <xdr:colOff>2079926</xdr:colOff>
      <xdr:row>0</xdr:row>
      <xdr:rowOff>777744</xdr:rowOff>
    </xdr:to>
    <xdr:pic>
      <xdr:nvPicPr>
        <xdr:cNvPr id="5" name="Imagen 4">
          <a:extLst>
            <a:ext uri="{FF2B5EF4-FFF2-40B4-BE49-F238E27FC236}">
              <a16:creationId xmlns:a16="http://schemas.microsoft.com/office/drawing/2014/main" id="{9CD472FD-7067-4FF1-A78A-BC39E38E88B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020669" y="16489"/>
          <a:ext cx="3115502" cy="761255"/>
        </a:xfrm>
        <a:prstGeom prst="rect">
          <a:avLst/>
        </a:prstGeom>
      </xdr:spPr>
    </xdr:pic>
    <xdr:clientData/>
  </xdr:twoCellAnchor>
  <xdr:twoCellAnchor>
    <xdr:from>
      <xdr:col>4</xdr:col>
      <xdr:colOff>2116455</xdr:colOff>
      <xdr:row>0</xdr:row>
      <xdr:rowOff>5715</xdr:rowOff>
    </xdr:from>
    <xdr:to>
      <xdr:col>4</xdr:col>
      <xdr:colOff>3666628</xdr:colOff>
      <xdr:row>0</xdr:row>
      <xdr:rowOff>753386</xdr:rowOff>
    </xdr:to>
    <xdr:grpSp>
      <xdr:nvGrpSpPr>
        <xdr:cNvPr id="6" name="Grupo 5">
          <a:hlinkClick xmlns:r="http://schemas.openxmlformats.org/officeDocument/2006/relationships" r:id="rId4"/>
          <a:extLst>
            <a:ext uri="{FF2B5EF4-FFF2-40B4-BE49-F238E27FC236}">
              <a16:creationId xmlns:a16="http://schemas.microsoft.com/office/drawing/2014/main" id="{A88E2224-3C1A-4EDD-83FA-D3201141C8B3}"/>
            </a:ext>
          </a:extLst>
        </xdr:cNvPr>
        <xdr:cNvGrpSpPr/>
      </xdr:nvGrpSpPr>
      <xdr:grpSpPr>
        <a:xfrm>
          <a:off x="10161270" y="7620"/>
          <a:ext cx="1555888" cy="743861"/>
          <a:chOff x="9865995" y="0"/>
          <a:chExt cx="1546363" cy="743861"/>
        </a:xfrm>
      </xdr:grpSpPr>
      <xdr:pic>
        <xdr:nvPicPr>
          <xdr:cNvPr id="7" name="Imagen 6">
            <a:extLst>
              <a:ext uri="{FF2B5EF4-FFF2-40B4-BE49-F238E27FC236}">
                <a16:creationId xmlns:a16="http://schemas.microsoft.com/office/drawing/2014/main" id="{8440D410-D20B-C1C7-0210-DA5A698CA70C}"/>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398070" y="0"/>
            <a:ext cx="466818" cy="447901"/>
          </a:xfrm>
          <a:prstGeom prst="rect">
            <a:avLst/>
          </a:prstGeom>
          <a:ln>
            <a:noFill/>
          </a:ln>
        </xdr:spPr>
      </xdr:pic>
      <xdr:sp macro="" textlink="">
        <xdr:nvSpPr>
          <xdr:cNvPr id="8" name="CuadroTexto 7">
            <a:extLst>
              <a:ext uri="{FF2B5EF4-FFF2-40B4-BE49-F238E27FC236}">
                <a16:creationId xmlns:a16="http://schemas.microsoft.com/office/drawing/2014/main" id="{43B7387E-AE4C-F888-F2E8-E200B4A41CD3}"/>
              </a:ext>
            </a:extLst>
          </xdr:cNvPr>
          <xdr:cNvSpPr txBox="1"/>
        </xdr:nvSpPr>
        <xdr:spPr>
          <a:xfrm>
            <a:off x="9865995" y="487183"/>
            <a:ext cx="1546363" cy="2566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200" b="1">
                <a:solidFill>
                  <a:srgbClr val="92B201"/>
                </a:solidFill>
              </a:rPr>
              <a:t>VOLVER</a:t>
            </a:r>
            <a:r>
              <a:rPr lang="es-ES" sz="1200" b="1" baseline="0">
                <a:solidFill>
                  <a:srgbClr val="92B201"/>
                </a:solidFill>
              </a:rPr>
              <a:t> A PORTADA</a:t>
            </a:r>
            <a:endParaRPr lang="es-ES" sz="1200" b="1">
              <a:solidFill>
                <a:srgbClr val="92B201"/>
              </a:solidFill>
            </a:endParaRPr>
          </a:p>
        </xdr:txBody>
      </xdr:sp>
    </xdr:grp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bag type="DXFComplements" extRef="DXFComplementsMapperExtRef">
    <a k="MappedFeaturePropertyBags">
      <bagId>2</bagId>
    </a>
  </bag>
</FeaturePropertyBag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26153E4C-931B-498D-B9CC-A7E548B7D3DE}" name="Tabla2564715181923" displayName="Tabla2564715181923" ref="A4:B29" totalsRowShown="0" headerRowDxfId="361" dataDxfId="360">
  <autoFilter ref="A4:B29" xr:uid="{68185AB4-7563-4265-A597-01135985C4AB}"/>
  <tableColumns count="2">
    <tableColumn id="2" xr3:uid="{5A57CEEF-D72C-48B2-9AFF-2398193FBF79}" name="Pregunta" dataDxfId="359"/>
    <tableColumn id="4" xr3:uid="{2039CB44-25CE-4777-BB48-7B8BEDC103CC}" name="Check list relacionado" dataDxfId="358"/>
  </tableColumns>
  <tableStyleInfo name="Estilo de tabla 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939ECC08-C619-4130-B155-3FE8F47960DD}" name="Tabla25647151819" displayName="Tabla25647151819" ref="A4:E19" totalsRowCount="1" headerRowDxfId="369" dataDxfId="368" totalsRowDxfId="367">
  <autoFilter ref="A4:E18" xr:uid="{68185AB4-7563-4265-A597-01135985C4AB}"/>
  <tableColumns count="5">
    <tableColumn id="1" xr3:uid="{B82B1B23-CE87-40E2-96A5-5823E04792B2}" name="ID" dataDxfId="366" totalsRowDxfId="85"/>
    <tableColumn id="2" xr3:uid="{9751EB65-B147-4F12-A903-195704ACEDD2}" name="Ítem de control" dataDxfId="365" totalsRowDxfId="84"/>
    <tableColumn id="5" xr3:uid="{D6664E47-C19C-4ECC-BD87-DCC414BEB410}" name="Resultado" dataDxfId="364" totalsRowDxfId="83"/>
    <tableColumn id="3" xr3:uid="{6BC825BF-9D63-49B8-8C5D-6C173B4296A7}" name="Ponderación" totalsRowFunction="custom" dataDxfId="363" totalsRowDxfId="82">
      <calculatedColumnFormula array="1">_xlfn.IFS(Tabla25647151819[[#This Row],[Resultado]]="SI",100,Tabla25647151819[[#This Row],[Resultado]]="PARCIALMENTE",50,Tabla25647151819[[#This Row],[Resultado]]="NO",0,Tabla25647151819[[#This Row],[Resultado]]="N/A","")</calculatedColumnFormula>
      <totalsRowFormula>(SUBTOTAL(109,Tabla25647151819[Ponderación])*10)/(COUNTIF(Tabla25647151819[Ítem de control], "*"))</totalsRowFormula>
    </tableColumn>
    <tableColumn id="4" xr3:uid="{3A674A95-2068-4713-B588-782D6F3C8DEC}" name="INFORMACIÓN:" dataDxfId="362" totalsRowDxfId="81"/>
  </tableColumns>
  <tableStyleInfo name="Estilo de tabla 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C02BE012-2668-4A71-924A-C58B66C85F41}" name="Tabla256471518" displayName="Tabla256471518" ref="A4:E19" totalsRowCount="1" headerRowDxfId="357" dataDxfId="356">
  <autoFilter ref="A4:E18" xr:uid="{68185AB4-7563-4265-A597-01135985C4AB}"/>
  <tableColumns count="5">
    <tableColumn id="1" xr3:uid="{B1AD3E45-848E-4297-814F-356A364B81E1}" name="ID" dataDxfId="355" totalsRowDxfId="354"/>
    <tableColumn id="2" xr3:uid="{CAC7315E-297C-41A9-AE79-A599419F217F}" name="Ítem de control" dataDxfId="353" totalsRowDxfId="80"/>
    <tableColumn id="5" xr3:uid="{A6BC1088-2413-4FC9-91EF-CE88A8E52E73}" name="Resultado" dataDxfId="352" totalsRowDxfId="79"/>
    <tableColumn id="3" xr3:uid="{8933F8E7-73FF-40B7-898C-8D7011D09DB9}" name="Ponderación" totalsRowFunction="custom" dataDxfId="351" totalsRowDxfId="78">
      <calculatedColumnFormula array="1">_xlfn.IFS(Tabla256471518[[#This Row],[Resultado]]="SI",100,Tabla256471518[[#This Row],[Resultado]]="PARCIALMENTE",50,Tabla256471518[[#This Row],[Resultado]]="NO",0,Tabla256471518[[#This Row],[Resultado]]="N/A","")</calculatedColumnFormula>
      <totalsRowFormula>(SUBTOTAL(109,Tabla256471518[Ponderación])*10)/(COUNTIF(Tabla256471518[Ítem de control], "*"))</totalsRowFormula>
    </tableColumn>
    <tableColumn id="4" xr3:uid="{CB6BB806-3E1E-4745-8073-463BB620AC66}" name="INFORMACIÓN:" dataDxfId="350"/>
  </tableColumns>
  <tableStyleInfo name="Estilo de tabla 4"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E41C1029-67A8-4042-8D50-6CD0E2F5B523}" name="Tabla2564715" displayName="Tabla2564715" ref="A4:E17" totalsRowCount="1" headerRowDxfId="349" dataDxfId="348" totalsRowDxfId="347">
  <autoFilter ref="A4:E16" xr:uid="{68185AB4-7563-4265-A597-01135985C4AB}"/>
  <tableColumns count="5">
    <tableColumn id="1" xr3:uid="{D667936F-C9D5-4B2A-B762-92D1B558ADD0}" name="ID" dataDxfId="346" totalsRowDxfId="77"/>
    <tableColumn id="2" xr3:uid="{B8BC80B9-19D0-4F81-8191-C34958C82F00}" name="Ítem de control" dataDxfId="345" totalsRowDxfId="76"/>
    <tableColumn id="5" xr3:uid="{5713FB1D-5CC4-45F5-8061-2C7BE31B30E0}" name="Resultado" dataDxfId="344" totalsRowDxfId="75"/>
    <tableColumn id="3" xr3:uid="{8EEFBF45-7A03-41F2-86AE-C932E6BC8BBD}" name="Ponderación" totalsRowFunction="custom" dataDxfId="343" totalsRowDxfId="74">
      <calculatedColumnFormula array="1">_xlfn.IFS(Tabla2564715[[#This Row],[Resultado]]="SI",100,Tabla2564715[[#This Row],[Resultado]]="PARCIALMENTE",50,Tabla2564715[[#This Row],[Resultado]]="NO",0,Tabla2564715[[#This Row],[Resultado]]="N/A","")</calculatedColumnFormula>
      <totalsRowFormula>(SUBTOTAL(109,Tabla2564715[Ponderación])*10)/(COUNTIF(Tabla2564715[Ítem de control], "*"))</totalsRowFormula>
    </tableColumn>
    <tableColumn id="4" xr3:uid="{E901C1A7-5C74-44E7-BB40-9BFF2D3D552F}" name="INFORMACIÓN:" dataDxfId="342" totalsRowDxfId="73"/>
  </tableColumns>
  <tableStyleInfo name="Estilo de tabla 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6B6D180D-897B-454F-827A-43ACE0F57655}" name="Tabla2564716" displayName="Tabla2564716" ref="A4:E19" totalsRowCount="1" headerRowDxfId="341" dataDxfId="340">
  <autoFilter ref="A4:E18" xr:uid="{6B6D180D-897B-454F-827A-43ACE0F57655}"/>
  <tableColumns count="5">
    <tableColumn id="1" xr3:uid="{F2BB72AE-B915-4497-9299-0FC7EBAA987B}" name="ID" dataDxfId="339" totalsRowDxfId="338"/>
    <tableColumn id="2" xr3:uid="{69BDF3AC-B5AD-4918-9DF9-41D3931BA600}" name="Ítem de control" dataDxfId="337" totalsRowDxfId="336"/>
    <tableColumn id="5" xr3:uid="{4FF91A75-CFF9-43A2-8EDD-EE4D0C4D305F}" name="Resultado" dataDxfId="335" totalsRowDxfId="72"/>
    <tableColumn id="3" xr3:uid="{AD203E0D-43C7-4C96-8303-EED6993B81B8}" name="Ponderación" totalsRowFunction="custom" dataDxfId="334" totalsRowDxfId="71">
      <calculatedColumnFormula array="1">_xlfn.IFS(Tabla2564716[[#This Row],[Resultado]]="SI",100,Tabla2564716[[#This Row],[Resultado]]="PARCIALMENTE",50,Tabla2564716[[#This Row],[Resultado]]="NO",0,Tabla2564716[[#This Row],[Resultado]]="N/A","")</calculatedColumnFormula>
      <totalsRowFormula>(SUBTOTAL(109,Tabla2564716[Ponderación])*10)/(COUNTIF(Tabla2564716[Ítem de control], "*"))</totalsRowFormula>
    </tableColumn>
    <tableColumn id="4" xr3:uid="{8D576DE8-C243-4630-80EE-2C68E87EC09A}" name="INFORMACIÓN:" dataDxfId="333"/>
  </tableColumns>
  <tableStyleInfo name="Estilo de tabla 4"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8185AB4-7563-4265-A597-01135985C4AB}" name="Tabla25647" displayName="Tabla25647" ref="A4:E17" totalsRowCount="1" headerRowDxfId="332" dataDxfId="331">
  <autoFilter ref="A4:E16" xr:uid="{68185AB4-7563-4265-A597-01135985C4AB}"/>
  <tableColumns count="5">
    <tableColumn id="1" xr3:uid="{E887A32A-E23D-420A-A620-6AE8A1B30C5D}" name="ID" dataDxfId="330" totalsRowDxfId="329"/>
    <tableColumn id="2" xr3:uid="{0281F214-C10D-40A0-9330-247766C4A352}" name="Ítem de control" dataDxfId="328" totalsRowDxfId="70"/>
    <tableColumn id="5" xr3:uid="{D90595BD-57DD-41FD-B130-2993167D965F}" name="Resultado" dataDxfId="327" totalsRowDxfId="69"/>
    <tableColumn id="3" xr3:uid="{3F0056B1-E08A-4B1A-8B90-34502E0A434F}" name="Ponderación" totalsRowFunction="custom" dataDxfId="326" totalsRowDxfId="68">
      <calculatedColumnFormula array="1">_xlfn.IFS(Tabla25647[[#This Row],[Resultado]]="SI",100,Tabla25647[[#This Row],[Resultado]]="PARCIALMENTE",50,Tabla25647[[#This Row],[Resultado]]="NO",0,Tabla25647[[#This Row],[Resultado]]="N/A","")</calculatedColumnFormula>
      <totalsRowFormula>(SUBTOTAL(109,Tabla25647[Ponderación])*10)/(COUNTIF(Tabla25647[Ítem de control], "*"))</totalsRowFormula>
    </tableColumn>
    <tableColumn id="4" xr3:uid="{E11BEFF8-B0CB-4E55-B6E9-AEF19775B259}" name="INFORMACIÓN:" dataDxfId="325"/>
  </tableColumns>
  <tableStyleInfo name="Estilo de tabla 4"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61E9EFF-B1C6-453D-9D8D-6B4BC5A8ABAC}" name="Tabla256474" displayName="Tabla256474" ref="A4:E17" totalsRowCount="1" headerRowDxfId="324" dataDxfId="323">
  <autoFilter ref="A4:E16" xr:uid="{68185AB4-7563-4265-A597-01135985C4AB}"/>
  <tableColumns count="5">
    <tableColumn id="1" xr3:uid="{93B0B412-A8A6-4425-B47E-363E4C93BF2F}" name="ID" dataDxfId="322" totalsRowDxfId="67"/>
    <tableColumn id="2" xr3:uid="{97963242-CD97-461D-AC5A-49EFD107E4D8}" name="Ítem de control" dataDxfId="321" totalsRowDxfId="66"/>
    <tableColumn id="5" xr3:uid="{412DB65F-05D5-438F-9B39-B2D690A693A3}" name="Resultado" dataDxfId="320" totalsRowDxfId="65"/>
    <tableColumn id="3" xr3:uid="{C6201413-AF86-45C4-83EA-91E3594D317F}" name="Ponderación" totalsRowFunction="custom" dataDxfId="319" totalsRowDxfId="64">
      <calculatedColumnFormula array="1">_xlfn.IFS(Tabla256474[[#This Row],[Resultado]]="SI",100,Tabla256474[[#This Row],[Resultado]]="PARCIALMENTE",50,Tabla256474[[#This Row],[Resultado]]="NO",0,Tabla256474[[#This Row],[Resultado]]="N/A","")</calculatedColumnFormula>
      <totalsRowFormula>(SUBTOTAL(109,Tabla256474[Ponderación])*10)/(COUNTIF(Tabla256474[Ítem de control], "*"))</totalsRowFormula>
    </tableColumn>
    <tableColumn id="4" xr3:uid="{D5822EA1-88DC-45D5-81BB-BD635490F09D}" name="INFORMACIÓN:" dataDxfId="318"/>
  </tableColumns>
  <tableStyleInfo name="Estilo de tabla 4"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2B97EC3-8F8B-4640-AAF7-A79F773FFE53}" name="Tabla2564745" displayName="Tabla2564745" ref="A4:E17" totalsRowCount="1" headerRowDxfId="317" dataDxfId="316">
  <autoFilter ref="A4:E16" xr:uid="{68185AB4-7563-4265-A597-01135985C4AB}"/>
  <tableColumns count="5">
    <tableColumn id="1" xr3:uid="{2BBF4B93-BD43-462D-BE63-A1DB87FEDD6D}" name="ID" dataDxfId="315" totalsRowDxfId="63"/>
    <tableColumn id="2" xr3:uid="{7561D4D8-6226-49B0-A473-1D800CCE75DF}" name="Ítem de control" dataDxfId="314" totalsRowDxfId="62"/>
    <tableColumn id="5" xr3:uid="{9ABE6B9F-BEBF-483C-BD95-AD4AEAB3BF2B}" name="Resultado" dataDxfId="313" totalsRowDxfId="61"/>
    <tableColumn id="3" xr3:uid="{81CE9607-7C52-4136-8C4E-512406E239DA}" name="Ponderación" totalsRowFunction="custom" dataDxfId="312" totalsRowDxfId="60">
      <calculatedColumnFormula array="1">_xlfn.IFS(Tabla2564745[[#This Row],[Resultado]]="SI",100,Tabla2564745[[#This Row],[Resultado]]="PARCIALMENTE",50,Tabla2564745[[#This Row],[Resultado]]="NO",0,Tabla2564745[[#This Row],[Resultado]]="N/A","")</calculatedColumnFormula>
      <totalsRowFormula>(SUBTOTAL(109,Tabla2564745[Ponderación])*10)/(COUNTIF(Tabla2564745[Ítem de control], "*"))</totalsRowFormula>
    </tableColumn>
    <tableColumn id="4" xr3:uid="{0D42C18E-DB1A-422E-A5F4-CA5040AC09C2}" name="INFORMACIÓN:" dataDxfId="311"/>
  </tableColumns>
  <tableStyleInfo name="Estilo de tabla 4"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BB685D8-EC04-4F71-92B0-650991A03F2B}" name="Tabla25647456" displayName="Tabla25647456" ref="A4:E19" totalsRowCount="1" headerRowDxfId="310" dataDxfId="309">
  <autoFilter ref="A4:E18" xr:uid="{68185AB4-7563-4265-A597-01135985C4AB}"/>
  <tableColumns count="5">
    <tableColumn id="1" xr3:uid="{E69356DE-AEFD-4C60-867B-C4996E7C5F2A}" name="ID" dataDxfId="308" totalsRowDxfId="59"/>
    <tableColumn id="2" xr3:uid="{A3FF49E7-B0EA-46BC-8E40-B1A224475396}" name="Ítem de control" dataDxfId="307" totalsRowDxfId="58"/>
    <tableColumn id="5" xr3:uid="{3E0430F6-B74A-4819-BF30-54F0BCB75A58}" name="Resultado" dataDxfId="306" totalsRowDxfId="57"/>
    <tableColumn id="3" xr3:uid="{EE1302BC-1761-45BC-BD93-55581DCF3CB7}" name="Ponderación" totalsRowFunction="custom" dataDxfId="305" totalsRowDxfId="56">
      <calculatedColumnFormula array="1">_xlfn.IFS(Tabla25647456[[#This Row],[Resultado]]="SI",100,Tabla25647456[[#This Row],[Resultado]]="PARCIALMENTE",50,Tabla25647456[[#This Row],[Resultado]]="NO",0,Tabla25647456[[#This Row],[Resultado]]="N/A","")</calculatedColumnFormula>
      <totalsRowFormula>(SUBTOTAL(109,Tabla25647456[Ponderación])*10)/(COUNTIF(Tabla25647456[Ítem de control], "*"))</totalsRowFormula>
    </tableColumn>
    <tableColumn id="4" xr3:uid="{05CE017F-2B09-40E9-8806-B1AE67A2F9C7}" name="INFORMACIÓN:" dataDxfId="304" totalsRowDxfId="55"/>
  </tableColumns>
  <tableStyleInfo name="Estilo de tabla 4"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A26CB09-BAB7-4764-9E80-D9BF463940F0}" name="Tabla256474567" displayName="Tabla256474567" ref="A4:E18" totalsRowCount="1" headerRowDxfId="303" dataDxfId="302">
  <autoFilter ref="A4:E17" xr:uid="{68185AB4-7563-4265-A597-01135985C4AB}"/>
  <tableColumns count="5">
    <tableColumn id="1" xr3:uid="{1A02F3A7-1933-46A0-8C2B-38089554D2A0}" name="ID" dataDxfId="301" totalsRowDxfId="54"/>
    <tableColumn id="2" xr3:uid="{2564EEBE-FE24-4B90-AC69-555A843F924C}" name="Ítem de control" dataDxfId="300" totalsRowDxfId="53"/>
    <tableColumn id="5" xr3:uid="{93377A79-4EF8-4F41-9BC5-79CF805F81EC}" name="Resultado" dataDxfId="299" totalsRowDxfId="52"/>
    <tableColumn id="3" xr3:uid="{64E78C2D-F1DF-4720-B84F-F66A7D8EB598}" name="Ponderación" totalsRowFunction="custom" dataDxfId="298" totalsRowDxfId="51">
      <calculatedColumnFormula array="1">_xlfn.IFS(Tabla256474567[[#This Row],[Resultado]]="SÍ",1,Tabla256474567[[#This Row],[Resultado]]="PARCIALMENTE",0.5,Tabla256474567[[#This Row],[Resultado]]="NO",0)</calculatedColumnFormula>
      <totalsRowFormula>(SUBTOTAL(109,Tabla256474567[Ponderación])*10)/(COUNTIF(Tabla256474567[Ítem de control], "*"))</totalsRowFormula>
    </tableColumn>
    <tableColumn id="4" xr3:uid="{BA8C5FB2-D905-4343-932B-20F9FA4B4755}" name="INFORMACIÓN:" dataDxfId="297"/>
  </tableColumns>
  <tableStyleInfo name="Estilo de tabla 4"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8B01DB5-EF1C-423B-99FC-F8A9E3A386B8}" name="Tabla2564745678" displayName="Tabla2564745678" ref="A4:E15" totalsRowCount="1" headerRowDxfId="296" dataDxfId="295">
  <autoFilter ref="A4:E14" xr:uid="{68185AB4-7563-4265-A597-01135985C4AB}"/>
  <tableColumns count="5">
    <tableColumn id="1" xr3:uid="{52DB4774-2CEC-4FEB-9F7E-85BD3A9732D9}" name="ID" dataDxfId="294" totalsRowDxfId="50"/>
    <tableColumn id="2" xr3:uid="{02E36A6A-D16B-43E3-BB01-BC93FE8FFD0E}" name="Ítem de control" dataDxfId="293" totalsRowDxfId="49"/>
    <tableColumn id="5" xr3:uid="{20FE173A-2BE2-472E-8786-69828D4FC13E}" name="Resultado" dataDxfId="292" totalsRowDxfId="48"/>
    <tableColumn id="3" xr3:uid="{86C44D7E-6F9A-4A8F-852C-5EAF5FCB726B}" name="Ponderación" totalsRowFunction="custom" dataDxfId="291" totalsRowDxfId="47">
      <calculatedColumnFormula array="1">_xlfn.IFS(Tabla2564745678[[#This Row],[Resultado]]="SÍ",1,Tabla2564745678[[#This Row],[Resultado]]="PARCIALMENTE",0.5,Tabla2564745678[[#This Row],[Resultado]]="NO",0)</calculatedColumnFormula>
      <totalsRowFormula>(SUBTOTAL(109,Tabla2564745678[Ponderación])*10)/(COUNTIF(Tabla2564745678[Ítem de control], "*"))</totalsRowFormula>
    </tableColumn>
    <tableColumn id="4" xr3:uid="{07274A81-C8E0-430B-A1A2-8B635330D9A4}" name="INFORMACIÓN:" dataDxfId="290"/>
  </tableColumns>
  <tableStyleInfo name="Estilo de tabla 4"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DF0C09D-918C-4CC0-B68B-A693D07EBC8E}" name="Tabla25647456789" displayName="Tabla25647456789" ref="A4:E15" totalsRowCount="1" headerRowDxfId="289" dataDxfId="288">
  <autoFilter ref="A4:E14" xr:uid="{68185AB4-7563-4265-A597-01135985C4AB}"/>
  <tableColumns count="5">
    <tableColumn id="1" xr3:uid="{C97D3AEB-F20B-494B-A3C5-C04CB53DAA23}" name="ID" dataDxfId="287" totalsRowDxfId="46"/>
    <tableColumn id="2" xr3:uid="{1C234CD9-E4F2-4EF6-993E-0C0902ECF364}" name="Ítem de control" dataDxfId="286" totalsRowDxfId="45"/>
    <tableColumn id="5" xr3:uid="{8CFEA0AB-4D97-4620-BEDE-6765E612C9CF}" name="Resultado" dataDxfId="285" totalsRowDxfId="44"/>
    <tableColumn id="3" xr3:uid="{80C4EB71-106E-4A3A-B371-BFF7B64D5D67}" name="Ponderación" totalsRowFunction="custom" dataDxfId="284" totalsRowDxfId="43">
      <calculatedColumnFormula array="1">_xlfn.IFS(Tabla25647456789[[#This Row],[Resultado]]="SÍ",1,Tabla25647456789[[#This Row],[Resultado]]="PARCIALMENTE",0.5,Tabla25647456789[[#This Row],[Resultado]]="NO",0)</calculatedColumnFormula>
      <totalsRowFormula>(SUBTOTAL(109,Tabla25647456789[Ponderación])*10)/(COUNTIF(Tabla25647456789[Ítem de control], "*"))</totalsRowFormula>
    </tableColumn>
    <tableColumn id="4" xr3:uid="{809B48B9-82FA-453A-BE9B-16688C3ED9A7}" name="INFORMACIÓN:" dataDxfId="283" totalsRowDxfId="42"/>
  </tableColumns>
  <tableStyleInfo name="Estilo de tabla 4"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AF77FE7-0C5F-4B09-8AC5-DA9B9067E05C}" name="Tabla256474567893" displayName="Tabla256474567893" ref="A4:E15" totalsRowCount="1" headerRowDxfId="282" dataDxfId="281">
  <autoFilter ref="A4:E14" xr:uid="{7AF77FE7-0C5F-4B09-8AC5-DA9B9067E05C}"/>
  <tableColumns count="5">
    <tableColumn id="1" xr3:uid="{02C4CEBE-C6E1-4517-BEEE-CB24A67932F2}" name="ID" dataDxfId="280" totalsRowDxfId="41"/>
    <tableColumn id="2" xr3:uid="{A4B7DEC5-8BB9-4626-AE42-D58E95910FAF}" name="Ítem de control" dataDxfId="279" totalsRowDxfId="40"/>
    <tableColumn id="5" xr3:uid="{F773E5FE-4E4C-4C6D-8A45-FEFC69087BD5}" name="Resultado" dataDxfId="278" totalsRowDxfId="39"/>
    <tableColumn id="3" xr3:uid="{A105EDC1-0731-490D-B45D-BAD962BD0875}" name="Ponderación" totalsRowFunction="custom" dataDxfId="277" totalsRowDxfId="38">
      <calculatedColumnFormula array="1">_xlfn.IFS(Tabla256474567893[[#This Row],[Resultado]]="SÍ",1,Tabla256474567893[[#This Row],[Resultado]]="PARCIALMENTE",0.5,Tabla256474567893[[#This Row],[Resultado]]="NO",0)</calculatedColumnFormula>
      <totalsRowFormula>(SUBTOTAL(109,Tabla256474567893[Ponderación])*10)/(COUNTIF(Tabla256474567893[Ítem de control], "*"))</totalsRowFormula>
    </tableColumn>
    <tableColumn id="4" xr3:uid="{4AD07968-C3FB-4A5A-B11E-BDFD97B5CE45}" name="INFORMACIÓN:" dataDxfId="276"/>
  </tableColumns>
  <tableStyleInfo name="Estilo de tabla 4"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FCD0E914-C870-445F-B9D2-26F7E622E625}" name="Tabla25647456789310" displayName="Tabla25647456789310" ref="A4:E17" totalsRowCount="1" headerRowDxfId="275" dataDxfId="274">
  <autoFilter ref="A4:E16" xr:uid="{FCD0E914-C870-445F-B9D2-26F7E622E625}"/>
  <tableColumns count="5">
    <tableColumn id="1" xr3:uid="{56D95C29-E31C-4EB0-BCD5-2FE9440A2A2A}" name="ID" dataDxfId="273" totalsRowDxfId="37"/>
    <tableColumn id="2" xr3:uid="{4DD4012B-6C8F-4A83-9D8B-B78CEDAC0ED9}" name="Ítem de control" dataDxfId="272" totalsRowDxfId="36"/>
    <tableColumn id="5" xr3:uid="{E67F21EA-1425-424A-9278-536B47ACD3FB}" name="Resultado" dataDxfId="271" totalsRowDxfId="35"/>
    <tableColumn id="3" xr3:uid="{8D3C5235-9368-41FD-9001-878F4F5D002B}" name="Ponderación" totalsRowFunction="custom" dataDxfId="270" totalsRowDxfId="34">
      <calculatedColumnFormula array="1">_xlfn.IFS(Tabla25647456789310[[#This Row],[Resultado]]="SÍ",1,Tabla25647456789310[[#This Row],[Resultado]]="PARCIALMENTE",0.5,Tabla25647456789310[[#This Row],[Resultado]]="NO",0)</calculatedColumnFormula>
      <totalsRowFormula>(SUBTOTAL(109,Tabla25647456789310[Ponderación])*10)/(COUNTIF(Tabla25647456789310[Ítem de control], "*"))</totalsRowFormula>
    </tableColumn>
    <tableColumn id="4" xr3:uid="{6C8AD779-6FDE-4FB7-A482-BDF7E02BCACC}" name="INFORMACIÓN:" dataDxfId="269" totalsRowDxfId="33"/>
  </tableColumns>
  <tableStyleInfo name="Estilo de tabla 4"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FBE0F4A-D3EE-4E3E-B237-44D95DB8516A}" name="Tabla2564745678931011" displayName="Tabla2564745678931011" ref="A4:E19" totalsRowCount="1" headerRowDxfId="268" dataDxfId="267">
  <autoFilter ref="A4:E18" xr:uid="{DFBE0F4A-D3EE-4E3E-B237-44D95DB8516A}"/>
  <tableColumns count="5">
    <tableColumn id="1" xr3:uid="{19E665AD-C23B-47F7-AB36-E7AE901F7F90}" name="ID" dataDxfId="266" totalsRowDxfId="32"/>
    <tableColumn id="2" xr3:uid="{A20995BD-E5DA-4F43-B3A9-BB873D4CD6AA}" name="Ítem de control" dataDxfId="265" totalsRowDxfId="31"/>
    <tableColumn id="5" xr3:uid="{02D43ABF-6B0C-49FF-9056-A87959AA730D}" name="Resultado" dataDxfId="264" totalsRowDxfId="30"/>
    <tableColumn id="3" xr3:uid="{9A667F07-F137-4CA4-A3D9-02CE3795CB14}" name="Ponderación" totalsRowFunction="custom" dataDxfId="263" totalsRowDxfId="29">
      <calculatedColumnFormula array="1">_xlfn.IFS(Tabla2564745678931011[[#This Row],[Resultado]]="SÍ",1,Tabla2564745678931011[[#This Row],[Resultado]]="PARCIALMENTE",0.5,Tabla2564745678931011[[#This Row],[Resultado]]="NO",0)</calculatedColumnFormula>
      <totalsRowFormula>(SUBTOTAL(109,Tabla2564745678931011[Ponderación])*10)/(COUNTIF(Tabla2564745678931011[Ítem de control], "*"))</totalsRowFormula>
    </tableColumn>
    <tableColumn id="4" xr3:uid="{52588630-B574-425F-8B63-3FBAF47FCBCD}" name="INFORMACIÓN:" dataDxfId="262" totalsRowDxfId="28"/>
  </tableColumns>
  <tableStyleInfo name="Estilo de tabla 4"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C021BCB8-E2D7-4EF6-A7B3-73CE90C7104B}" name="Tabla256474567893101112" displayName="Tabla256474567893101112" ref="A4:E19" totalsRowCount="1" headerRowDxfId="261" dataDxfId="260">
  <autoFilter ref="A4:E18" xr:uid="{C021BCB8-E2D7-4EF6-A7B3-73CE90C7104B}"/>
  <tableColumns count="5">
    <tableColumn id="1" xr3:uid="{37D0B745-A4F7-4350-92A5-7D64081E5B68}" name="ID" dataDxfId="259" totalsRowDxfId="27"/>
    <tableColumn id="2" xr3:uid="{2E04BF0D-DD00-461A-92B0-F2520C5DEAF4}" name="Ítem de control" dataDxfId="258" totalsRowDxfId="26"/>
    <tableColumn id="5" xr3:uid="{A3E97B88-9144-4F0E-88FD-956250513105}" name="Resultado" dataDxfId="257" totalsRowDxfId="25"/>
    <tableColumn id="3" xr3:uid="{0BFEF438-1409-4F65-A0CD-DE1A5470683A}" name="Ponderación" totalsRowFunction="custom" dataDxfId="256" totalsRowDxfId="24">
      <calculatedColumnFormula array="1">_xlfn.IFS(Tabla256474567893101112[[#This Row],[Resultado]]="SÍ",1,Tabla256474567893101112[[#This Row],[Resultado]]="PARCIALMENTE",0.5,Tabla256474567893101112[[#This Row],[Resultado]]="NO",0)</calculatedColumnFormula>
      <totalsRowFormula>(SUBTOTAL(109,Tabla256474567893101112[Ponderación])*10)/(COUNTIF(Tabla256474567893101112[Ítem de control], "*"))</totalsRowFormula>
    </tableColumn>
    <tableColumn id="4" xr3:uid="{2B8BBDBA-E455-41D0-95FB-9FDE261366B9}" name="INFORMACIÓN:" dataDxfId="255"/>
  </tableColumns>
  <tableStyleInfo name="Estilo de tabla 4"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E05D1FAB-383B-4BA1-A74F-BCA7B5502D56}" name="Tabla25647456789310111213" displayName="Tabla25647456789310111213" ref="A4:E18" totalsRowCount="1" headerRowDxfId="254" dataDxfId="253">
  <autoFilter ref="A4:E17" xr:uid="{C021BCB8-E2D7-4EF6-A7B3-73CE90C7104B}"/>
  <tableColumns count="5">
    <tableColumn id="1" xr3:uid="{C6B464C0-95DE-4FDE-9D45-A49A683FBE31}" name="ID" dataDxfId="252" totalsRowDxfId="19"/>
    <tableColumn id="2" xr3:uid="{861D5D57-960C-4913-A3FD-56A38B01B728}" name="Ítem de control" dataDxfId="251" totalsRowDxfId="18"/>
    <tableColumn id="5" xr3:uid="{7E040FD9-D59E-4F02-B2B0-D6DE430CA34E}" name="Resultado" dataDxfId="250" totalsRowDxfId="17"/>
    <tableColumn id="3" xr3:uid="{D653D6E9-FA95-41FE-AF90-C94417EC8831}" name="Ponderación" totalsRowFunction="custom" dataDxfId="249" totalsRowDxfId="16">
      <calculatedColumnFormula array="1">_xlfn.IFS(Tabla25647456789310111213[[#This Row],[Resultado]]="SÍ",1,Tabla25647456789310111213[[#This Row],[Resultado]]="PARCIALMENTE",0.5,Tabla25647456789310111213[[#This Row],[Resultado]]="NO",0)</calculatedColumnFormula>
      <totalsRowFormula>(SUBTOTAL(109,Tabla25647456789310111213[Ponderación])*10)/(COUNTIF(Tabla25647456789310111213[Ítem de control], "*"))</totalsRowFormula>
    </tableColumn>
    <tableColumn id="4" xr3:uid="{E2367D29-D7A8-49E1-861F-FAAD4F5BE9B0}" name="INFORMACIÓN:" dataDxfId="248"/>
  </tableColumns>
  <tableStyleInfo name="Estilo de tabla 4"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14D20126-7A64-47AF-AE7C-35544AB01310}" name="Tabla25647456789310111214" displayName="Tabla25647456789310111214" ref="A4:E19" totalsRowCount="1" headerRowDxfId="247" dataDxfId="246">
  <autoFilter ref="A4:E18" xr:uid="{C021BCB8-E2D7-4EF6-A7B3-73CE90C7104B}"/>
  <tableColumns count="5">
    <tableColumn id="1" xr3:uid="{FDA0E77C-5343-4166-8E71-5229D666E7AA}" name="ID" dataDxfId="245" totalsRowDxfId="23"/>
    <tableColumn id="2" xr3:uid="{971FD01D-9F4C-4F9A-A340-7A07BAD2ECE3}" name="Ítem de control" dataDxfId="244" totalsRowDxfId="22"/>
    <tableColumn id="5" xr3:uid="{BC61DC36-0481-494C-8795-EDE78DA5E6ED}" name="Resultado" dataDxfId="243" totalsRowDxfId="21"/>
    <tableColumn id="3" xr3:uid="{99E48746-6E89-4A32-9A3A-B42FA6EEFCFD}" name="Ponderación" totalsRowFunction="custom" dataDxfId="242" totalsRowDxfId="20">
      <calculatedColumnFormula array="1">_xlfn.IFS(Tabla25647456789310111214[[#This Row],[Resultado]]="SÍ",1,Tabla25647456789310111214[[#This Row],[Resultado]]="PARCIALMENTE",0.5,Tabla25647456789310111214[[#This Row],[Resultado]]="NO",0)</calculatedColumnFormula>
      <totalsRowFormula>(SUBTOTAL(109,Tabla25647456789310111214[Ponderación])*10)/(COUNTIF(Tabla25647456789310111214[Ítem de control], "*"))</totalsRowFormula>
    </tableColumn>
    <tableColumn id="4" xr3:uid="{32AF8334-4F71-4BF2-90BC-75FFE2B052EE}" name="INFORMACIÓN:" dataDxfId="241"/>
  </tableColumns>
  <tableStyleInfo name="Estilo de tabla 4"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1C0429B5-D210-4D04-87EE-77B00D9C3457}" name="Tabla2564745678931011121417" displayName="Tabla2564745678931011121417" ref="A4:E19" totalsRowCount="1" headerRowDxfId="240" dataDxfId="239">
  <autoFilter ref="A4:E18" xr:uid="{1C0429B5-D210-4D04-87EE-77B00D9C3457}"/>
  <tableColumns count="5">
    <tableColumn id="1" xr3:uid="{D5A52360-A13F-4E6E-90C2-47AA17D97691}" name="ID" dataDxfId="238" totalsRowDxfId="15"/>
    <tableColumn id="2" xr3:uid="{7800D467-24AD-4083-9FDA-AA768BBE09E5}" name="Ítem de control" dataDxfId="237" totalsRowDxfId="14"/>
    <tableColumn id="5" xr3:uid="{208E1A9C-5326-4968-ACC3-AD9354C1097D}" name="Resultado" dataDxfId="236" totalsRowDxfId="13"/>
    <tableColumn id="3" xr3:uid="{862E4804-58BC-4590-9476-BDC83A39EC8F}" name="Ponderación" totalsRowFunction="custom" dataDxfId="235" totalsRowDxfId="12">
      <calculatedColumnFormula array="1">_xlfn.IFS(Tabla2564745678931011121417[[#This Row],[Resultado]]="SÍ",1,Tabla2564745678931011121417[[#This Row],[Resultado]]="PARCIALMENTE",0.5,Tabla2564745678931011121417[[#This Row],[Resultado]]="NO",0)</calculatedColumnFormula>
      <totalsRowFormula>(SUBTOTAL(109,Tabla2564745678931011121417[Ponderación])*10)/(COUNTIF(Tabla2564745678931011121417[Ítem de control], "*"))</totalsRowFormula>
    </tableColumn>
    <tableColumn id="4" xr3:uid="{E0CFA707-0661-4054-8F06-E07C641DB954}" name="INFORMACIÓN:" dataDxfId="234"/>
  </tableColumns>
  <tableStyleInfo name="Estilo de tabla 4"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A642DCA-A4AA-4904-B42F-B10534F84AD3}" name="Tabla2564745678931011121420" displayName="Tabla2564745678931011121420" ref="A4:E19" totalsRowCount="1" headerRowDxfId="233" dataDxfId="232">
  <autoFilter ref="A4:E18" xr:uid="{C021BCB8-E2D7-4EF6-A7B3-73CE90C7104B}"/>
  <tableColumns count="5">
    <tableColumn id="1" xr3:uid="{7A1C7994-6A98-40A5-BB42-16512CBC32DF}" name="ID" dataDxfId="231" totalsRowDxfId="11"/>
    <tableColumn id="2" xr3:uid="{B89901BE-D896-4C3B-BEB9-EEE7EC9BD879}" name="Ítem de control" dataDxfId="230" totalsRowDxfId="10"/>
    <tableColumn id="5" xr3:uid="{241658D3-C681-493C-84A4-64BD0F73ACD4}" name="Resultado" dataDxfId="229" totalsRowDxfId="9"/>
    <tableColumn id="3" xr3:uid="{368940C5-C2BC-469B-BC41-E924E4B93E1E}" name="Ponderación" totalsRowFunction="custom" dataDxfId="228" totalsRowDxfId="8">
      <calculatedColumnFormula array="1">_xlfn.IFS(Tabla2564745678931011121420[[#This Row],[Resultado]]="SÍ",1,Tabla2564745678931011121420[[#This Row],[Resultado]]="PARCIALMENTE",0.5,Tabla2564745678931011121420[[#This Row],[Resultado]]="NO",0)</calculatedColumnFormula>
      <totalsRowFormula>(SUBTOTAL(109,Tabla2564745678931011121420[Ponderación])*10)/(COUNTIF(Tabla2564745678931011121420[Ítem de control], "*"))</totalsRowFormula>
    </tableColumn>
    <tableColumn id="4" xr3:uid="{0FDCB124-4E68-4607-9C1C-5B6F56735A92}" name="INFORMACIÓN:" dataDxfId="227"/>
  </tableColumns>
  <tableStyleInfo name="Estilo de tabla 4"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41D86A71-1807-488E-BDEB-AF4C738B9FCC}" name="Tabla256474567893101112142021" displayName="Tabla256474567893101112142021" ref="A4:E19" totalsRowCount="1" headerRowDxfId="226" dataDxfId="225">
  <autoFilter ref="A4:E18" xr:uid="{C021BCB8-E2D7-4EF6-A7B3-73CE90C7104B}"/>
  <tableColumns count="5">
    <tableColumn id="1" xr3:uid="{F026A5BA-FA75-448C-A0DB-FA293E4106D3}" name="ID" dataDxfId="224" totalsRowDxfId="7"/>
    <tableColumn id="2" xr3:uid="{5AEF19C8-0D45-49DC-9DAC-FBDD1CB6D3FF}" name="Ítem de control" dataDxfId="223" totalsRowDxfId="6"/>
    <tableColumn id="5" xr3:uid="{6C5B560C-AF77-4BE2-9950-179EA257138B}" name="Resultado" dataDxfId="222" totalsRowDxfId="5"/>
    <tableColumn id="3" xr3:uid="{9224D1C6-5593-4385-91ED-3B1C2CA30F15}" name="Ponderación" totalsRowFunction="custom" dataDxfId="221" totalsRowDxfId="4">
      <calculatedColumnFormula array="1">_xlfn.IFS(Tabla256474567893101112142021[[#This Row],[Resultado]]="SÍ",1,Tabla256474567893101112142021[[#This Row],[Resultado]]="PARCIALMENTE",0.5,Tabla256474567893101112142021[[#This Row],[Resultado]]="NO",0)</calculatedColumnFormula>
      <totalsRowFormula>(SUBTOTAL(109,Tabla256474567893101112142021[Ponderación])*10)/(COUNTIF(Tabla256474567893101112142021[Ítem de control], "*"))</totalsRowFormula>
    </tableColumn>
    <tableColumn id="4" xr3:uid="{7C517583-565A-4F9A-B6F6-EA815A9874D3}" name="INFORMACIÓN:" dataDxfId="220"/>
  </tableColumns>
  <tableStyleInfo name="Estilo de tabla 4"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4DE94FA3-50DC-43A1-AC4B-A27594581013}" name="Tabla25647456789310111214202122" displayName="Tabla25647456789310111214202122" ref="A4:E19" totalsRowCount="1" headerRowDxfId="219" dataDxfId="218">
  <autoFilter ref="A4:E18" xr:uid="{C021BCB8-E2D7-4EF6-A7B3-73CE90C7104B}"/>
  <tableColumns count="5">
    <tableColumn id="1" xr3:uid="{42E8FFA7-656D-4F80-8CF6-7F6874180BF3}" name="ID" dataDxfId="217" totalsRowDxfId="3"/>
    <tableColumn id="2" xr3:uid="{8A66B325-5DD6-4970-80C4-593183EDAE92}" name="Ítem de control" dataDxfId="216" totalsRowDxfId="2"/>
    <tableColumn id="5" xr3:uid="{2F1CF28E-06B2-48D4-A730-C0710C1A8D36}" name="Resultado" dataDxfId="215" totalsRowDxfId="1"/>
    <tableColumn id="3" xr3:uid="{B387CCE0-6235-4B1E-99E7-2AF0BEE79897}" name="Ponderación" totalsRowFunction="custom" dataDxfId="214" totalsRowDxfId="0">
      <calculatedColumnFormula array="1">_xlfn.IFS(Tabla25647456789310111214202122[[#This Row],[Resultado]]="SÍ",1,Tabla25647456789310111214202122[[#This Row],[Resultado]]="PARCIALMENTE",0.5,Tabla25647456789310111214202122[[#This Row],[Resultado]]="NO",0)</calculatedColumnFormula>
      <totalsRowFormula>(SUBTOTAL(109,Tabla25647456789310111214202122[Ponderación])*10)/(COUNTIF(Tabla25647456789310111214202122[Ítem de control], "*"))</totalsRowFormula>
    </tableColumn>
    <tableColumn id="4" xr3:uid="{79F38BC2-C441-4915-AE9C-E64F1CD2202A}" name="INFORMACIÓN:" dataDxfId="213"/>
  </tableColumns>
  <tableStyleInfo name="Estilo de tabla 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drawing" Target="../drawings/drawing13.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14.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drawing" Target="../drawings/drawing16.xml"/><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2" Type="http://schemas.openxmlformats.org/officeDocument/2006/relationships/table" Target="../tables/table22.xml"/><Relationship Id="rId1" Type="http://schemas.openxmlformats.org/officeDocument/2006/relationships/drawing" Target="../drawings/drawing2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F827A-1AD4-4E6E-8419-D7529B228FF9}">
  <dimension ref="A6:O7"/>
  <sheetViews>
    <sheetView workbookViewId="0"/>
  </sheetViews>
  <sheetFormatPr baseColWidth="10" defaultRowHeight="14.4" x14ac:dyDescent="0.3"/>
  <cols>
    <col min="1" max="16384" width="11.5546875" style="72"/>
  </cols>
  <sheetData>
    <row r="6" spans="1:15" ht="15" thickBot="1" x14ac:dyDescent="0.35">
      <c r="A6" s="75"/>
      <c r="B6" s="75"/>
      <c r="C6" s="75"/>
      <c r="D6" s="75"/>
      <c r="E6" s="75"/>
      <c r="F6" s="75"/>
      <c r="G6" s="75"/>
      <c r="H6" s="75"/>
      <c r="I6" s="75"/>
      <c r="J6" s="75"/>
      <c r="K6" s="75"/>
      <c r="L6" s="75"/>
      <c r="M6" s="75"/>
      <c r="N6" s="75"/>
      <c r="O6" s="75"/>
    </row>
    <row r="7" spans="1:15" ht="15" thickTop="1" x14ac:dyDescent="0.3"/>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82641-B59E-452C-8CD3-23A42D0EDE34}">
  <dimension ref="A1:E42"/>
  <sheetViews>
    <sheetView topLeftCell="A18" zoomScale="115" zoomScaleNormal="115" workbookViewId="0">
      <selection activeCell="B6" sqref="B6"/>
    </sheetView>
  </sheetViews>
  <sheetFormatPr baseColWidth="10" defaultColWidth="11.5546875" defaultRowHeight="14.4" x14ac:dyDescent="0.3"/>
  <cols>
    <col min="1" max="1" width="104.44140625" style="13" customWidth="1"/>
    <col min="2" max="2" width="20.44140625" style="1" customWidth="1"/>
    <col min="3" max="3" width="17.5546875" style="1" customWidth="1"/>
    <col min="4" max="4" width="15.88671875" style="5" customWidth="1"/>
    <col min="5" max="5" width="55.33203125" style="1" customWidth="1"/>
    <col min="6" max="6" width="58.77734375" style="1" customWidth="1"/>
    <col min="7" max="16384" width="11.5546875" style="1"/>
  </cols>
  <sheetData>
    <row r="1" spans="1:5" ht="63" customHeight="1" thickBot="1" x14ac:dyDescent="0.35">
      <c r="A1" s="101"/>
      <c r="B1" s="101"/>
      <c r="C1" s="98" t="e" vm="1">
        <v>#VALUE!</v>
      </c>
      <c r="D1" s="98"/>
      <c r="E1" s="98"/>
    </row>
    <row r="2" spans="1:5" x14ac:dyDescent="0.3">
      <c r="A2" s="99" t="s">
        <v>389</v>
      </c>
      <c r="B2" s="99"/>
      <c r="C2" s="99"/>
      <c r="D2" s="99"/>
      <c r="E2" s="99"/>
    </row>
    <row r="3" spans="1:5" x14ac:dyDescent="0.3">
      <c r="A3" s="100"/>
      <c r="B3" s="100"/>
      <c r="C3" s="100"/>
      <c r="D3" s="100"/>
      <c r="E3" s="100"/>
    </row>
    <row r="4" spans="1:5" s="2" customFormat="1" ht="34.799999999999997" customHeight="1" x14ac:dyDescent="0.3">
      <c r="A4" s="71" t="s">
        <v>522</v>
      </c>
      <c r="B4" s="71" t="s">
        <v>500</v>
      </c>
    </row>
    <row r="5" spans="1:5" x14ac:dyDescent="0.3">
      <c r="A5" s="28" t="s">
        <v>496</v>
      </c>
      <c r="B5" s="69"/>
      <c r="D5" s="1"/>
    </row>
    <row r="6" spans="1:5" ht="28.8" x14ac:dyDescent="0.3">
      <c r="A6" s="34" t="s">
        <v>501</v>
      </c>
      <c r="B6" s="69">
        <v>1</v>
      </c>
      <c r="D6" s="1"/>
    </row>
    <row r="7" spans="1:5" ht="28.8" x14ac:dyDescent="0.3">
      <c r="A7" s="34" t="s">
        <v>502</v>
      </c>
      <c r="B7" s="69">
        <v>20</v>
      </c>
      <c r="D7" s="1"/>
    </row>
    <row r="8" spans="1:5" ht="43.2" customHeight="1" x14ac:dyDescent="0.3">
      <c r="A8" s="34" t="s">
        <v>503</v>
      </c>
      <c r="B8" s="69">
        <v>15</v>
      </c>
      <c r="D8" s="1"/>
    </row>
    <row r="9" spans="1:5" ht="43.2" x14ac:dyDescent="0.3">
      <c r="A9" s="34" t="s">
        <v>504</v>
      </c>
      <c r="B9" s="69">
        <v>16</v>
      </c>
      <c r="D9" s="1"/>
    </row>
    <row r="10" spans="1:5" ht="41.4" customHeight="1" x14ac:dyDescent="0.3">
      <c r="A10" s="34" t="s">
        <v>505</v>
      </c>
      <c r="B10" s="69">
        <v>18</v>
      </c>
      <c r="D10" s="1"/>
    </row>
    <row r="11" spans="1:5" ht="30.6" customHeight="1" x14ac:dyDescent="0.3">
      <c r="A11" s="34" t="s">
        <v>506</v>
      </c>
      <c r="B11" s="69">
        <v>19</v>
      </c>
      <c r="D11" s="1"/>
    </row>
    <row r="12" spans="1:5" ht="32.4" customHeight="1" x14ac:dyDescent="0.3">
      <c r="A12" s="34" t="s">
        <v>507</v>
      </c>
      <c r="B12" s="69">
        <v>21</v>
      </c>
      <c r="D12" s="1"/>
    </row>
    <row r="13" spans="1:5" x14ac:dyDescent="0.3">
      <c r="A13" s="28" t="s">
        <v>497</v>
      </c>
      <c r="B13" s="69"/>
      <c r="D13" s="1"/>
    </row>
    <row r="14" spans="1:5" ht="28.8" x14ac:dyDescent="0.3">
      <c r="A14" s="34" t="s">
        <v>508</v>
      </c>
      <c r="B14" s="69">
        <v>2</v>
      </c>
      <c r="D14" s="1"/>
    </row>
    <row r="15" spans="1:5" ht="28.8" x14ac:dyDescent="0.3">
      <c r="A15" s="34" t="s">
        <v>509</v>
      </c>
      <c r="B15" s="69">
        <v>3</v>
      </c>
      <c r="D15" s="1"/>
    </row>
    <row r="16" spans="1:5" ht="28.8" x14ac:dyDescent="0.3">
      <c r="A16" s="34" t="s">
        <v>510</v>
      </c>
      <c r="B16" s="69">
        <v>5</v>
      </c>
      <c r="C16" s="5"/>
      <c r="D16" s="1"/>
    </row>
    <row r="17" spans="1:4" x14ac:dyDescent="0.3">
      <c r="A17" s="28" t="s">
        <v>498</v>
      </c>
      <c r="B17" s="69"/>
      <c r="C17" s="5"/>
      <c r="D17" s="1"/>
    </row>
    <row r="18" spans="1:4" ht="28.8" x14ac:dyDescent="0.3">
      <c r="A18" s="34" t="s">
        <v>511</v>
      </c>
      <c r="B18" s="69">
        <v>17</v>
      </c>
      <c r="C18" s="5"/>
      <c r="D18" s="1"/>
    </row>
    <row r="19" spans="1:4" ht="28.8" x14ac:dyDescent="0.3">
      <c r="A19" s="34" t="s">
        <v>512</v>
      </c>
      <c r="B19" s="69">
        <v>9</v>
      </c>
      <c r="C19" s="5"/>
      <c r="D19" s="1"/>
    </row>
    <row r="20" spans="1:4" ht="28.8" x14ac:dyDescent="0.3">
      <c r="A20" s="34" t="s">
        <v>513</v>
      </c>
      <c r="B20" s="70">
        <v>6</v>
      </c>
      <c r="C20" s="5"/>
      <c r="D20" s="1"/>
    </row>
    <row r="21" spans="1:4" ht="28.8" x14ac:dyDescent="0.3">
      <c r="A21" s="34" t="s">
        <v>514</v>
      </c>
      <c r="B21" s="69">
        <v>7</v>
      </c>
      <c r="C21" s="5"/>
      <c r="D21" s="1"/>
    </row>
    <row r="22" spans="1:4" ht="28.8" x14ac:dyDescent="0.3">
      <c r="A22" s="34" t="s">
        <v>515</v>
      </c>
      <c r="B22" s="69">
        <v>8</v>
      </c>
      <c r="C22" s="5"/>
      <c r="D22" s="1"/>
    </row>
    <row r="23" spans="1:4" ht="28.8" x14ac:dyDescent="0.3">
      <c r="A23" s="34" t="s">
        <v>516</v>
      </c>
      <c r="B23" s="69">
        <v>4</v>
      </c>
      <c r="C23" s="5"/>
      <c r="D23" s="1"/>
    </row>
    <row r="24" spans="1:4" x14ac:dyDescent="0.3">
      <c r="A24" s="28" t="s">
        <v>499</v>
      </c>
      <c r="B24" s="69"/>
      <c r="C24" s="5"/>
      <c r="D24" s="1"/>
    </row>
    <row r="25" spans="1:4" ht="28.8" x14ac:dyDescent="0.3">
      <c r="A25" s="34" t="s">
        <v>517</v>
      </c>
      <c r="B25" s="69">
        <v>14</v>
      </c>
      <c r="C25" s="5"/>
      <c r="D25" s="1"/>
    </row>
    <row r="26" spans="1:4" ht="28.8" x14ac:dyDescent="0.3">
      <c r="A26" s="34" t="s">
        <v>518</v>
      </c>
      <c r="B26" s="69">
        <v>13</v>
      </c>
      <c r="C26" s="5"/>
      <c r="D26" s="1"/>
    </row>
    <row r="27" spans="1:4" ht="28.8" x14ac:dyDescent="0.3">
      <c r="A27" s="34" t="s">
        <v>519</v>
      </c>
      <c r="B27" s="69">
        <v>12</v>
      </c>
      <c r="C27" s="5"/>
      <c r="D27" s="1"/>
    </row>
    <row r="28" spans="1:4" ht="28.8" x14ac:dyDescent="0.3">
      <c r="A28" s="34" t="s">
        <v>520</v>
      </c>
      <c r="B28" s="69">
        <v>10</v>
      </c>
      <c r="C28" s="5"/>
      <c r="D28" s="1"/>
    </row>
    <row r="29" spans="1:4" ht="28.8" x14ac:dyDescent="0.3">
      <c r="A29" s="34" t="s">
        <v>521</v>
      </c>
      <c r="B29" s="69">
        <v>11</v>
      </c>
      <c r="C29" s="5"/>
      <c r="D29" s="1"/>
    </row>
    <row r="30" spans="1:4" x14ac:dyDescent="0.3">
      <c r="A30" s="34"/>
      <c r="B30" s="69"/>
      <c r="C30" s="5"/>
      <c r="D30" s="1"/>
    </row>
    <row r="31" spans="1:4" x14ac:dyDescent="0.3">
      <c r="C31" s="5"/>
      <c r="D31" s="1"/>
    </row>
    <row r="32" spans="1:4" x14ac:dyDescent="0.3">
      <c r="C32" s="5"/>
      <c r="D32" s="1"/>
    </row>
    <row r="33" spans="3:4" x14ac:dyDescent="0.3">
      <c r="C33" s="5"/>
      <c r="D33" s="1"/>
    </row>
    <row r="34" spans="3:4" x14ac:dyDescent="0.3">
      <c r="C34" s="5"/>
      <c r="D34" s="1"/>
    </row>
    <row r="35" spans="3:4" x14ac:dyDescent="0.3">
      <c r="C35" s="5"/>
      <c r="D35" s="1"/>
    </row>
    <row r="36" spans="3:4" x14ac:dyDescent="0.3">
      <c r="C36" s="5"/>
      <c r="D36" s="1"/>
    </row>
    <row r="37" spans="3:4" x14ac:dyDescent="0.3">
      <c r="C37" s="5"/>
      <c r="D37" s="1"/>
    </row>
    <row r="38" spans="3:4" x14ac:dyDescent="0.3">
      <c r="C38" s="5"/>
      <c r="D38" s="1"/>
    </row>
    <row r="39" spans="3:4" x14ac:dyDescent="0.3">
      <c r="C39" s="5"/>
      <c r="D39" s="1"/>
    </row>
    <row r="40" spans="3:4" x14ac:dyDescent="0.3">
      <c r="C40" s="5"/>
      <c r="D40" s="1"/>
    </row>
    <row r="41" spans="3:4" x14ac:dyDescent="0.3">
      <c r="C41" s="5"/>
      <c r="D41" s="1"/>
    </row>
    <row r="42" spans="3:4" x14ac:dyDescent="0.3">
      <c r="C42" s="5"/>
      <c r="D42" s="1"/>
    </row>
  </sheetData>
  <mergeCells count="3">
    <mergeCell ref="C1:E1"/>
    <mergeCell ref="A2:E3"/>
    <mergeCell ref="A1:B1"/>
  </mergeCells>
  <conditionalFormatting sqref="C16:C42 D43:D125">
    <cfRule type="cellIs" dxfId="212" priority="4" operator="greaterThan">
      <formula>TODAY()</formula>
    </cfRule>
  </conditionalFormatting>
  <pageMargins left="0.7" right="0.7" top="0.75" bottom="0.75" header="0.3" footer="0.3"/>
  <pageSetup paperSize="8" orientation="landscape"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88AF1-F4CD-46BF-880F-9CF0B50A8E98}">
  <dimension ref="A1:E35"/>
  <sheetViews>
    <sheetView topLeftCell="A10" zoomScaleNormal="100" workbookViewId="0">
      <selection activeCell="B16" sqref="B16"/>
    </sheetView>
  </sheetViews>
  <sheetFormatPr baseColWidth="10" defaultColWidth="11.5546875" defaultRowHeight="14.4" x14ac:dyDescent="0.3"/>
  <cols>
    <col min="1" max="1" width="4.6640625" style="1" customWidth="1"/>
    <col min="2" max="2" width="79.33203125" style="1" customWidth="1"/>
    <col min="3" max="3" width="17.5546875" style="1" customWidth="1"/>
    <col min="4" max="4" width="15.88671875" style="5" customWidth="1"/>
    <col min="5" max="5" width="55.33203125" style="1" customWidth="1"/>
    <col min="6" max="6" width="58.77734375" style="1" customWidth="1"/>
    <col min="7" max="16384" width="11.5546875" style="1"/>
  </cols>
  <sheetData>
    <row r="1" spans="1:5" ht="63" customHeight="1" thickBot="1" x14ac:dyDescent="0.35">
      <c r="A1" s="7"/>
      <c r="B1" s="26" t="s">
        <v>364</v>
      </c>
      <c r="C1" s="98"/>
      <c r="D1" s="98"/>
      <c r="E1" s="98"/>
    </row>
    <row r="2" spans="1:5" x14ac:dyDescent="0.3">
      <c r="A2" s="99" t="s">
        <v>389</v>
      </c>
      <c r="B2" s="99"/>
      <c r="C2" s="99"/>
      <c r="D2" s="99"/>
      <c r="E2" s="99"/>
    </row>
    <row r="3" spans="1:5" x14ac:dyDescent="0.3">
      <c r="A3" s="100"/>
      <c r="B3" s="100"/>
      <c r="C3" s="100"/>
      <c r="D3" s="100"/>
      <c r="E3" s="100"/>
    </row>
    <row r="4" spans="1:5" s="2" customFormat="1" ht="18" customHeight="1" x14ac:dyDescent="0.3">
      <c r="A4" s="83" t="s">
        <v>0</v>
      </c>
      <c r="B4" s="83" t="s">
        <v>1</v>
      </c>
      <c r="C4" s="83" t="s">
        <v>2</v>
      </c>
      <c r="D4" s="83" t="s">
        <v>6</v>
      </c>
      <c r="E4" s="83" t="s">
        <v>17</v>
      </c>
    </row>
    <row r="5" spans="1:5" ht="28.8" x14ac:dyDescent="0.3">
      <c r="A5" s="78">
        <v>1</v>
      </c>
      <c r="B5" s="85" t="s">
        <v>372</v>
      </c>
      <c r="C5" s="85"/>
      <c r="D5" s="86" t="e" cm="1">
        <f t="array" ref="D5">_xlfn.IFS(Tabla25647151819[[#This Row],[Resultado]]="SÍ",1,Tabla25647151819[[#This Row],[Resultado]]="PARCIALMENTE",0.5,Tabla25647151819[[#This Row],[Resultado]]="NO",0)</f>
        <v>#N/A</v>
      </c>
      <c r="E5" s="87" t="s">
        <v>373</v>
      </c>
    </row>
    <row r="6" spans="1:5" ht="28.8" x14ac:dyDescent="0.3">
      <c r="A6" s="78">
        <v>2</v>
      </c>
      <c r="B6" s="85" t="s">
        <v>374</v>
      </c>
      <c r="C6" s="85"/>
      <c r="D6" s="86" t="e" cm="1">
        <f t="array" ref="D6">_xlfn.IFS(Tabla25647151819[[#This Row],[Resultado]]="SÍ",1,Tabla25647151819[[#This Row],[Resultado]]="PARCIALMENTE",0.5,Tabla25647151819[[#This Row],[Resultado]]="NO",0)</f>
        <v>#N/A</v>
      </c>
      <c r="E6" s="87" t="s">
        <v>373</v>
      </c>
    </row>
    <row r="7" spans="1:5" ht="43.2" x14ac:dyDescent="0.3">
      <c r="A7" s="78">
        <v>3</v>
      </c>
      <c r="B7" s="85" t="s">
        <v>390</v>
      </c>
      <c r="C7" s="85"/>
      <c r="D7" s="86" t="e" cm="1">
        <f t="array" ref="D7">_xlfn.IFS(Tabla25647151819[[#This Row],[Resultado]]="SÍ",1,Tabla25647151819[[#This Row],[Resultado]]="PARCIALMENTE",0.5,Tabla25647151819[[#This Row],[Resultado]]="NO",0)</f>
        <v>#N/A</v>
      </c>
      <c r="E7" s="87" t="s">
        <v>373</v>
      </c>
    </row>
    <row r="8" spans="1:5" ht="43.2" customHeight="1" x14ac:dyDescent="0.3">
      <c r="A8" s="78">
        <v>4</v>
      </c>
      <c r="B8" s="85" t="s">
        <v>375</v>
      </c>
      <c r="C8" s="85"/>
      <c r="D8" s="86" t="e" cm="1">
        <f t="array" ref="D8">_xlfn.IFS(Tabla25647151819[[#This Row],[Resultado]]="SÍ",1,Tabla25647151819[[#This Row],[Resultado]]="PARCIALMENTE",0.5,Tabla25647151819[[#This Row],[Resultado]]="NO",0)</f>
        <v>#N/A</v>
      </c>
      <c r="E8" s="87" t="s">
        <v>373</v>
      </c>
    </row>
    <row r="9" spans="1:5" ht="43.2" x14ac:dyDescent="0.3">
      <c r="A9" s="78">
        <v>5</v>
      </c>
      <c r="B9" s="85" t="s">
        <v>376</v>
      </c>
      <c r="C9" s="85"/>
      <c r="D9" s="86" t="e" cm="1">
        <f t="array" ref="D9">_xlfn.IFS(Tabla25647151819[[#This Row],[Resultado]]="SÍ",1,Tabla25647151819[[#This Row],[Resultado]]="PARCIALMENTE",0.5,Tabla25647151819[[#This Row],[Resultado]]="NO",0)</f>
        <v>#N/A</v>
      </c>
      <c r="E9" s="87" t="s">
        <v>373</v>
      </c>
    </row>
    <row r="10" spans="1:5" ht="39.6" customHeight="1" x14ac:dyDescent="0.3">
      <c r="A10" s="78">
        <v>6</v>
      </c>
      <c r="B10" s="85" t="s">
        <v>377</v>
      </c>
      <c r="C10" s="85"/>
      <c r="D10" s="86" t="e" cm="1">
        <f t="array" ref="D10">_xlfn.IFS(Tabla25647151819[[#This Row],[Resultado]]="SÍ",1,Tabla25647151819[[#This Row],[Resultado]]="PARCIALMENTE",0.5,Tabla25647151819[[#This Row],[Resultado]]="NO",0)</f>
        <v>#N/A</v>
      </c>
      <c r="E10" s="87" t="s">
        <v>378</v>
      </c>
    </row>
    <row r="11" spans="1:5" ht="43.2" x14ac:dyDescent="0.3">
      <c r="A11" s="78">
        <v>7</v>
      </c>
      <c r="B11" s="85" t="s">
        <v>379</v>
      </c>
      <c r="C11" s="85"/>
      <c r="D11" s="86" t="e" cm="1">
        <f t="array" ref="D11">_xlfn.IFS(Tabla25647151819[[#This Row],[Resultado]]="SÍ",1,Tabla25647151819[[#This Row],[Resultado]]="PARCIALMENTE",0.5,Tabla25647151819[[#This Row],[Resultado]]="NO",0)</f>
        <v>#N/A</v>
      </c>
      <c r="E11" s="87" t="s">
        <v>373</v>
      </c>
    </row>
    <row r="12" spans="1:5" ht="43.2" x14ac:dyDescent="0.3">
      <c r="A12" s="78">
        <v>8</v>
      </c>
      <c r="B12" s="85" t="s">
        <v>380</v>
      </c>
      <c r="C12" s="85"/>
      <c r="D12" s="86" t="e" cm="1">
        <f t="array" ref="D12">_xlfn.IFS(Tabla25647151819[[#This Row],[Resultado]]="SÍ",1,Tabla25647151819[[#This Row],[Resultado]]="PARCIALMENTE",0.5,Tabla25647151819[[#This Row],[Resultado]]="NO",0)</f>
        <v>#N/A</v>
      </c>
      <c r="E12" s="87" t="s">
        <v>381</v>
      </c>
    </row>
    <row r="13" spans="1:5" ht="43.2" x14ac:dyDescent="0.3">
      <c r="A13" s="78">
        <v>9</v>
      </c>
      <c r="B13" s="85" t="s">
        <v>382</v>
      </c>
      <c r="C13" s="85"/>
      <c r="D13" s="86" t="e" cm="1">
        <f t="array" ref="D13">_xlfn.IFS(Tabla25647151819[[#This Row],[Resultado]]="SÍ",1,Tabla25647151819[[#This Row],[Resultado]]="PARCIALMENTE",0.5,Tabla25647151819[[#This Row],[Resultado]]="NO",0)</f>
        <v>#N/A</v>
      </c>
      <c r="E13" s="88" t="s">
        <v>373</v>
      </c>
    </row>
    <row r="14" spans="1:5" ht="28.8" x14ac:dyDescent="0.3">
      <c r="A14" s="78">
        <v>10</v>
      </c>
      <c r="B14" s="85" t="s">
        <v>383</v>
      </c>
      <c r="C14" s="85"/>
      <c r="D14" s="86" t="e" cm="1">
        <f t="array" ref="D14">_xlfn.IFS(Tabla25647151819[[#This Row],[Resultado]]="SÍ",1,Tabla25647151819[[#This Row],[Resultado]]="PARCIALMENTE",0.5,Tabla25647151819[[#This Row],[Resultado]]="NO",0)</f>
        <v>#N/A</v>
      </c>
      <c r="E14" s="87" t="s">
        <v>373</v>
      </c>
    </row>
    <row r="15" spans="1:5" ht="43.2" x14ac:dyDescent="0.3">
      <c r="A15" s="78">
        <v>11</v>
      </c>
      <c r="B15" s="85" t="s">
        <v>384</v>
      </c>
      <c r="C15" s="85"/>
      <c r="D15" s="86" t="e" cm="1">
        <f t="array" ref="D15">_xlfn.IFS(Tabla25647151819[[#This Row],[Resultado]]="SÍ",1,Tabla25647151819[[#This Row],[Resultado]]="PARCIALMENTE",0.5,Tabla25647151819[[#This Row],[Resultado]]="NO",0)</f>
        <v>#N/A</v>
      </c>
      <c r="E15" s="87" t="s">
        <v>385</v>
      </c>
    </row>
    <row r="16" spans="1:5" ht="72" x14ac:dyDescent="0.3">
      <c r="A16" s="78">
        <v>12</v>
      </c>
      <c r="B16" s="85" t="s">
        <v>386</v>
      </c>
      <c r="C16" s="85"/>
      <c r="D16" s="86" t="e" cm="1">
        <f t="array" ref="D16">_xlfn.IFS(Tabla25647151819[[#This Row],[Resultado]]="SÍ",1,Tabla25647151819[[#This Row],[Resultado]]="PARCIALMENTE",0.5,Tabla25647151819[[#This Row],[Resultado]]="NO",0)</f>
        <v>#N/A</v>
      </c>
      <c r="E16" s="87" t="s">
        <v>387</v>
      </c>
    </row>
    <row r="17" spans="1:5" ht="28.8" x14ac:dyDescent="0.3">
      <c r="A17" s="78">
        <v>13</v>
      </c>
      <c r="B17" s="85" t="s">
        <v>523</v>
      </c>
      <c r="C17" s="85"/>
      <c r="D17" s="86" t="e" cm="1">
        <f t="array" ref="D17">_xlfn.IFS(Tabla25647151819[[#This Row],[Resultado]]="SÍ",1,Tabla25647151819[[#This Row],[Resultado]]="PARCIALMENTE",0.5,Tabla25647151819[[#This Row],[Resultado]]="NO",0)</f>
        <v>#N/A</v>
      </c>
      <c r="E17" s="87" t="s">
        <v>524</v>
      </c>
    </row>
    <row r="18" spans="1:5" x14ac:dyDescent="0.3">
      <c r="A18" s="84"/>
      <c r="B18" s="85"/>
      <c r="C18" s="85"/>
      <c r="D18" s="86"/>
      <c r="E18" s="87"/>
    </row>
    <row r="19" spans="1:5" x14ac:dyDescent="0.3">
      <c r="A19" s="89"/>
      <c r="B19" s="86"/>
      <c r="C19" s="90"/>
      <c r="D19" s="89" t="e">
        <f>(SUBTOTAL(109,Tabla25647151819[Ponderación])*10)/(COUNTIF(Tabla25647151819[Ítem de control], "*"))</f>
        <v>#N/A</v>
      </c>
      <c r="E19" s="88"/>
    </row>
    <row r="20" spans="1:5" x14ac:dyDescent="0.3">
      <c r="A20" s="91"/>
      <c r="B20" s="91"/>
      <c r="C20" s="91"/>
      <c r="D20" s="91"/>
      <c r="E20" s="91"/>
    </row>
    <row r="22" spans="1:5" ht="15.6" x14ac:dyDescent="0.3">
      <c r="B22" s="31" t="s">
        <v>36</v>
      </c>
      <c r="C22" s="31" t="s">
        <v>7</v>
      </c>
    </row>
    <row r="23" spans="1:5" x14ac:dyDescent="0.3">
      <c r="B23" s="32" t="s">
        <v>4</v>
      </c>
      <c r="C23" s="32">
        <f>COUNTIF(Tabla25647151819[Resultado],"SÍ")</f>
        <v>0</v>
      </c>
    </row>
    <row r="24" spans="1:5" x14ac:dyDescent="0.3">
      <c r="B24" s="32" t="s">
        <v>3</v>
      </c>
      <c r="C24" s="32">
        <f>COUNTIF(Tabla25647151819[Resultado],"PARCIALMENTE")</f>
        <v>0</v>
      </c>
    </row>
    <row r="25" spans="1:5" x14ac:dyDescent="0.3">
      <c r="B25" s="32" t="s">
        <v>5</v>
      </c>
      <c r="C25" s="32">
        <f>COUNTIF(Tabla25647151819[Resultado],"NO")</f>
        <v>0</v>
      </c>
    </row>
    <row r="27" spans="1:5" ht="15" thickBot="1" x14ac:dyDescent="0.35">
      <c r="B27" s="3" t="s">
        <v>37</v>
      </c>
    </row>
    <row r="28" spans="1:5" ht="29.4" thickBot="1" x14ac:dyDescent="0.35">
      <c r="B28" s="14" t="s">
        <v>2</v>
      </c>
      <c r="C28" s="15" t="s">
        <v>8</v>
      </c>
    </row>
    <row r="29" spans="1:5" ht="15" thickBot="1" x14ac:dyDescent="0.35">
      <c r="B29" s="16">
        <v>10</v>
      </c>
      <c r="C29" s="17" t="s">
        <v>13</v>
      </c>
    </row>
    <row r="30" spans="1:5" ht="15" thickBot="1" x14ac:dyDescent="0.35">
      <c r="B30" s="18" t="s">
        <v>41</v>
      </c>
      <c r="C30" s="19" t="s">
        <v>9</v>
      </c>
    </row>
    <row r="31" spans="1:5" ht="15" thickBot="1" x14ac:dyDescent="0.35">
      <c r="B31" s="20" t="s">
        <v>40</v>
      </c>
      <c r="C31" s="21" t="s">
        <v>39</v>
      </c>
    </row>
    <row r="32" spans="1:5" ht="15" thickBot="1" x14ac:dyDescent="0.35">
      <c r="B32" s="22" t="s">
        <v>14</v>
      </c>
      <c r="C32" s="23" t="s">
        <v>10</v>
      </c>
    </row>
    <row r="33" spans="2:3" ht="15" thickBot="1" x14ac:dyDescent="0.35">
      <c r="B33" s="24" t="s">
        <v>42</v>
      </c>
      <c r="C33" s="25" t="s">
        <v>11</v>
      </c>
    </row>
    <row r="34" spans="2:3" ht="15" thickBot="1" x14ac:dyDescent="0.35"/>
    <row r="35" spans="2:3" ht="15" thickBot="1" x14ac:dyDescent="0.35">
      <c r="B35" s="29" t="s">
        <v>38</v>
      </c>
      <c r="C35" s="30" t="e" cm="1">
        <f t="array" ref="C35">_xlfn.IFS(
  Tabla25647151819[[#Totals],[Ponderación]]&lt;=2, C33,
  Tabla25647151819[[#Totals],[Ponderación]]&lt;=5.5, C32,
  Tabla25647151819[[#Totals],[Ponderación]]&lt;=7.5, C31,
  Tabla25647151819[[#Totals],[Ponderación]]&lt;=9.5, C30,
  Tabla25647151819[[#Totals],[Ponderación]]=10, C29
)</f>
        <v>#N/A</v>
      </c>
    </row>
  </sheetData>
  <mergeCells count="2">
    <mergeCell ref="C1:E1"/>
    <mergeCell ref="A2:E3"/>
  </mergeCells>
  <conditionalFormatting sqref="C5:C18">
    <cfRule type="containsText" dxfId="211" priority="1" operator="containsText" text="PARCIALMENTE">
      <formula>NOT(ISERROR(SEARCH("PARCIALMENTE",C5)))</formula>
    </cfRule>
    <cfRule type="containsText" dxfId="210" priority="2" operator="containsText" text="NO">
      <formula>NOT(ISERROR(SEARCH("NO",C5)))</formula>
    </cfRule>
    <cfRule type="containsText" dxfId="209" priority="3" operator="containsText" text="SÍ">
      <formula>NOT(ISERROR(SEARCH("SÍ",C5)))</formula>
    </cfRule>
  </conditionalFormatting>
  <conditionalFormatting sqref="D5:D18">
    <cfRule type="containsText" dxfId="208" priority="5" operator="containsText" text="SÍ">
      <formula>NOT(ISERROR(SEARCH("SÍ",D5)))</formula>
    </cfRule>
    <cfRule type="containsText" dxfId="207" priority="6" operator="containsText" text="NO">
      <formula>NOT(ISERROR(SEARCH("NO",D5)))</formula>
    </cfRule>
  </conditionalFormatting>
  <conditionalFormatting sqref="D20:D135">
    <cfRule type="cellIs" dxfId="206" priority="4" operator="greaterThan">
      <formula>TODAY()</formula>
    </cfRule>
  </conditionalFormatting>
  <dataValidations count="1">
    <dataValidation type="list" allowBlank="1" showInputMessage="1" showErrorMessage="1" sqref="C5:C18" xr:uid="{AE4277CE-51AB-4F49-8A38-ED5A85914D5C}">
      <formula1>"SÍ,PARCIALMENTE,NO"</formula1>
    </dataValidation>
  </dataValidations>
  <pageMargins left="0.7" right="0.7" top="0.75" bottom="0.75" header="0.3" footer="0.3"/>
  <pageSetup paperSize="8" orientation="landscape"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EF0B8-DEE8-4682-A19E-7235D14FCDE9}">
  <dimension ref="A1:E35"/>
  <sheetViews>
    <sheetView topLeftCell="A11" zoomScaleNormal="100" workbookViewId="0">
      <selection activeCell="B17" sqref="B17"/>
    </sheetView>
  </sheetViews>
  <sheetFormatPr baseColWidth="10" defaultColWidth="11.5546875" defaultRowHeight="14.4" x14ac:dyDescent="0.3"/>
  <cols>
    <col min="1" max="1" width="4.6640625" style="1" customWidth="1"/>
    <col min="2" max="2" width="79.33203125" style="1" customWidth="1"/>
    <col min="3" max="3" width="17.5546875" style="1" customWidth="1"/>
    <col min="4" max="4" width="15.88671875" style="5" customWidth="1"/>
    <col min="5" max="5" width="55.33203125" style="1" customWidth="1"/>
    <col min="6" max="6" width="58.77734375" style="1" customWidth="1"/>
    <col min="7" max="16384" width="11.5546875" style="1"/>
  </cols>
  <sheetData>
    <row r="1" spans="1:5" ht="63" customHeight="1" thickBot="1" x14ac:dyDescent="0.35">
      <c r="A1" s="7"/>
      <c r="B1" s="26" t="s">
        <v>323</v>
      </c>
      <c r="C1" s="98" t="e" vm="1">
        <v>#VALUE!</v>
      </c>
      <c r="D1" s="98"/>
      <c r="E1" s="98"/>
    </row>
    <row r="2" spans="1:5" ht="21" x14ac:dyDescent="0.4">
      <c r="A2" s="6"/>
    </row>
    <row r="3" spans="1:5" x14ac:dyDescent="0.3">
      <c r="A3" s="1" t="s">
        <v>324</v>
      </c>
    </row>
    <row r="4" spans="1:5" s="2" customFormat="1" ht="18" customHeight="1" x14ac:dyDescent="0.3">
      <c r="A4" s="76" t="s">
        <v>0</v>
      </c>
      <c r="B4" s="76" t="s">
        <v>1</v>
      </c>
      <c r="C4" s="76" t="s">
        <v>2</v>
      </c>
      <c r="D4" s="76" t="s">
        <v>6</v>
      </c>
      <c r="E4" s="76" t="s">
        <v>17</v>
      </c>
    </row>
    <row r="5" spans="1:5" ht="43.2" x14ac:dyDescent="0.3">
      <c r="A5" s="78">
        <v>1</v>
      </c>
      <c r="B5" s="36" t="s">
        <v>325</v>
      </c>
      <c r="C5" s="78"/>
      <c r="D5" s="86" t="e" cm="1">
        <f t="array" ref="D5">_xlfn.IFS(Tabla256471518[[#This Row],[Resultado]]="SÍ",1,Tabla256471518[[#This Row],[Resultado]]="PARCIALMENTE",0.5,Tabla256471518[[#This Row],[Resultado]]="NO",0)</f>
        <v>#N/A</v>
      </c>
      <c r="E5" s="79" t="s">
        <v>329</v>
      </c>
    </row>
    <row r="6" spans="1:5" ht="43.2" x14ac:dyDescent="0.3">
      <c r="A6" s="78">
        <v>2</v>
      </c>
      <c r="B6" s="36" t="s">
        <v>326</v>
      </c>
      <c r="C6" s="78"/>
      <c r="D6" s="86" t="e" cm="1">
        <f t="array" ref="D6">_xlfn.IFS(Tabla256471518[[#This Row],[Resultado]]="SÍ",1,Tabla256471518[[#This Row],[Resultado]]="PARCIALMENTE",0.5,Tabla256471518[[#This Row],[Resultado]]="NO",0)</f>
        <v>#N/A</v>
      </c>
      <c r="E6" s="79" t="s">
        <v>330</v>
      </c>
    </row>
    <row r="7" spans="1:5" ht="28.8" x14ac:dyDescent="0.3">
      <c r="A7" s="78">
        <v>3</v>
      </c>
      <c r="B7" s="36" t="s">
        <v>327</v>
      </c>
      <c r="C7" s="78"/>
      <c r="D7" s="86" t="e" cm="1">
        <f t="array" ref="D7">_xlfn.IFS(Tabla256471518[[#This Row],[Resultado]]="SÍ",1,Tabla256471518[[#This Row],[Resultado]]="PARCIALMENTE",0.5,Tabla256471518[[#This Row],[Resultado]]="NO",0)</f>
        <v>#N/A</v>
      </c>
      <c r="E7" s="79" t="s">
        <v>331</v>
      </c>
    </row>
    <row r="8" spans="1:5" ht="43.2" customHeight="1" x14ac:dyDescent="0.3">
      <c r="A8" s="78">
        <v>4</v>
      </c>
      <c r="B8" s="36" t="s">
        <v>328</v>
      </c>
      <c r="C8" s="80"/>
      <c r="D8" s="86" t="e" cm="1">
        <f t="array" ref="D8">_xlfn.IFS(Tabla256471518[[#This Row],[Resultado]]="SÍ",1,Tabla256471518[[#This Row],[Resultado]]="PARCIALMENTE",0.5,Tabla256471518[[#This Row],[Resultado]]="NO",0)</f>
        <v>#N/A</v>
      </c>
      <c r="E8" s="79" t="s">
        <v>332</v>
      </c>
    </row>
    <row r="9" spans="1:5" ht="43.2" x14ac:dyDescent="0.3">
      <c r="A9" s="78">
        <v>5</v>
      </c>
      <c r="B9" s="36" t="s">
        <v>328</v>
      </c>
      <c r="C9" s="80"/>
      <c r="D9" s="86" t="e" cm="1">
        <f t="array" ref="D9">_xlfn.IFS(Tabla256471518[[#This Row],[Resultado]]="SÍ",1,Tabla256471518[[#This Row],[Resultado]]="PARCIALMENTE",0.5,Tabla256471518[[#This Row],[Resultado]]="NO",0)</f>
        <v>#N/A</v>
      </c>
      <c r="E9" s="79" t="s">
        <v>333</v>
      </c>
    </row>
    <row r="10" spans="1:5" ht="39.6" customHeight="1" x14ac:dyDescent="0.3">
      <c r="A10" s="78">
        <v>6</v>
      </c>
      <c r="B10" s="36" t="s">
        <v>334</v>
      </c>
      <c r="C10" s="80"/>
      <c r="D10" s="86" t="e" cm="1">
        <f t="array" ref="D10">_xlfn.IFS(Tabla256471518[[#This Row],[Resultado]]="SI",100,Tabla256471518[[#This Row],[Resultado]]="PARCIALMENTE",0.5,Tabla256471518[[#This Row],[Resultado]]="NO",0,Tabla256471518[[#This Row],[Resultado]]="N/A","")</f>
        <v>#N/A</v>
      </c>
      <c r="E10" s="79" t="s">
        <v>335</v>
      </c>
    </row>
    <row r="11" spans="1:5" ht="43.2" x14ac:dyDescent="0.3">
      <c r="A11" s="78">
        <v>7</v>
      </c>
      <c r="B11" s="36" t="s">
        <v>336</v>
      </c>
      <c r="C11" s="80"/>
      <c r="D11" s="86" t="e" cm="1">
        <f t="array" ref="D11">_xlfn.IFS(Tabla256471518[[#This Row],[Resultado]]="SÍ",1,Tabla256471518[[#This Row],[Resultado]]="PARCIALMENTE",0.5,Tabla256471518[[#This Row],[Resultado]]="NO",0)</f>
        <v>#N/A</v>
      </c>
      <c r="E11" s="79" t="s">
        <v>337</v>
      </c>
    </row>
    <row r="12" spans="1:5" ht="43.2" x14ac:dyDescent="0.3">
      <c r="A12" s="78">
        <v>8</v>
      </c>
      <c r="B12" s="36" t="s">
        <v>338</v>
      </c>
      <c r="C12" s="80"/>
      <c r="D12" s="86" t="e" cm="1">
        <f t="array" ref="D12">_xlfn.IFS(Tabla256471518[[#This Row],[Resultado]]="SÍ",1,Tabla256471518[[#This Row],[Resultado]]="PARCIALMENTE",0.5,Tabla256471518[[#This Row],[Resultado]]="NO",0)</f>
        <v>#N/A</v>
      </c>
      <c r="E12" s="79" t="s">
        <v>339</v>
      </c>
    </row>
    <row r="13" spans="1:5" ht="43.2" x14ac:dyDescent="0.3">
      <c r="A13" s="78">
        <v>9</v>
      </c>
      <c r="B13" s="36" t="s">
        <v>340</v>
      </c>
      <c r="C13" s="80"/>
      <c r="D13" s="86" t="e" cm="1">
        <f t="array" ref="D13">_xlfn.IFS(Tabla256471518[[#This Row],[Resultado]]="SÍ",1,Tabla256471518[[#This Row],[Resultado]]="PARCIALMENTE",0.5,Tabla256471518[[#This Row],[Resultado]]="NO",0)</f>
        <v>#N/A</v>
      </c>
      <c r="E13" s="81" t="s">
        <v>341</v>
      </c>
    </row>
    <row r="14" spans="1:5" ht="43.2" x14ac:dyDescent="0.3">
      <c r="A14" s="78">
        <v>10</v>
      </c>
      <c r="B14" s="36" t="s">
        <v>342</v>
      </c>
      <c r="C14" s="80"/>
      <c r="D14" s="86" t="e" cm="1">
        <f t="array" ref="D14">_xlfn.IFS(Tabla256471518[[#This Row],[Resultado]]="SÍ",1,Tabla256471518[[#This Row],[Resultado]]="PARCIALMENTE",0.5,Tabla256471518[[#This Row],[Resultado]]="NO",0)</f>
        <v>#N/A</v>
      </c>
      <c r="E14" s="79" t="s">
        <v>343</v>
      </c>
    </row>
    <row r="15" spans="1:5" ht="43.2" x14ac:dyDescent="0.3">
      <c r="A15" s="78">
        <v>11</v>
      </c>
      <c r="B15" s="36" t="s">
        <v>344</v>
      </c>
      <c r="C15" s="80"/>
      <c r="D15" s="86" t="e" cm="1">
        <f t="array" ref="D15">_xlfn.IFS(Tabla256471518[[#This Row],[Resultado]]="SI",100,Tabla256471518[[#This Row],[Resultado]]="PARCIALMENTE",50,Tabla256471518[[#This Row],[Resultado]]="NO",0,Tabla256471518[[#This Row],[Resultado]]="N/A","")</f>
        <v>#N/A</v>
      </c>
      <c r="E15" s="79" t="s">
        <v>345</v>
      </c>
    </row>
    <row r="16" spans="1:5" ht="43.2" x14ac:dyDescent="0.3">
      <c r="A16" s="78">
        <v>12</v>
      </c>
      <c r="B16" s="36" t="s">
        <v>346</v>
      </c>
      <c r="C16" s="80"/>
      <c r="D16" s="86" t="e" cm="1">
        <f t="array" ref="D16">_xlfn.IFS(Tabla256471518[[#This Row],[Resultado]]="SI",100,Tabla256471518[[#This Row],[Resultado]]="PARCIALMENTE",50,Tabla256471518[[#This Row],[Resultado]]="NO",0,Tabla256471518[[#This Row],[Resultado]]="N/A","")</f>
        <v>#N/A</v>
      </c>
      <c r="E16" s="79" t="s">
        <v>347</v>
      </c>
    </row>
    <row r="17" spans="1:5" ht="57.6" x14ac:dyDescent="0.3">
      <c r="A17" s="78">
        <v>13</v>
      </c>
      <c r="B17" s="36" t="s">
        <v>525</v>
      </c>
      <c r="C17" s="80"/>
      <c r="D17" s="86" t="e" cm="1">
        <f t="array" ref="D17">_xlfn.IFS(Tabla256471518[[#This Row],[Resultado]]="SI",100,Tabla256471518[[#This Row],[Resultado]]="PARCIALMENTE",50,Tabla256471518[[#This Row],[Resultado]]="NO",0,Tabla256471518[[#This Row],[Resultado]]="N/A","")</f>
        <v>#N/A</v>
      </c>
      <c r="E17" s="79" t="s">
        <v>524</v>
      </c>
    </row>
    <row r="18" spans="1:5" x14ac:dyDescent="0.3">
      <c r="A18" s="78"/>
      <c r="B18" s="36"/>
      <c r="C18" s="80"/>
      <c r="D18" s="86"/>
      <c r="E18" s="79"/>
    </row>
    <row r="19" spans="1:5" x14ac:dyDescent="0.3">
      <c r="A19" s="3"/>
      <c r="B19" s="13"/>
      <c r="C19" s="11"/>
      <c r="D19" s="95" t="e">
        <f>(SUBTOTAL(109,Tabla256471518[Ponderación])*10)/(COUNTIF(Tabla256471518[Ítem de control], "*"))</f>
        <v>#N/A</v>
      </c>
      <c r="E19"/>
    </row>
    <row r="22" spans="1:5" ht="15.6" x14ac:dyDescent="0.3">
      <c r="B22" s="31" t="s">
        <v>36</v>
      </c>
      <c r="C22" s="31" t="s">
        <v>7</v>
      </c>
    </row>
    <row r="23" spans="1:5" x14ac:dyDescent="0.3">
      <c r="B23" s="32" t="s">
        <v>4</v>
      </c>
      <c r="C23" s="32">
        <f>COUNTIF(Tabla256471518[Resultado],"SÍ")</f>
        <v>0</v>
      </c>
    </row>
    <row r="24" spans="1:5" x14ac:dyDescent="0.3">
      <c r="B24" s="32" t="s">
        <v>3</v>
      </c>
      <c r="C24" s="32">
        <f>COUNTIF(Tabla256471518[Resultado],"PARCIALMENTE")</f>
        <v>0</v>
      </c>
    </row>
    <row r="25" spans="1:5" x14ac:dyDescent="0.3">
      <c r="B25" s="32" t="s">
        <v>5</v>
      </c>
      <c r="C25" s="32">
        <f>COUNTIF(Tabla256471518[Resultado],"NO")</f>
        <v>0</v>
      </c>
    </row>
    <row r="27" spans="1:5" ht="15" thickBot="1" x14ac:dyDescent="0.35">
      <c r="B27" s="3" t="s">
        <v>37</v>
      </c>
    </row>
    <row r="28" spans="1:5" ht="29.4" thickBot="1" x14ac:dyDescent="0.35">
      <c r="B28" s="14" t="s">
        <v>2</v>
      </c>
      <c r="C28" s="15" t="s">
        <v>8</v>
      </c>
    </row>
    <row r="29" spans="1:5" ht="15" thickBot="1" x14ac:dyDescent="0.35">
      <c r="B29" s="16">
        <v>10</v>
      </c>
      <c r="C29" s="17" t="s">
        <v>13</v>
      </c>
    </row>
    <row r="30" spans="1:5" ht="15" thickBot="1" x14ac:dyDescent="0.35">
      <c r="B30" s="18" t="s">
        <v>41</v>
      </c>
      <c r="C30" s="19" t="s">
        <v>9</v>
      </c>
    </row>
    <row r="31" spans="1:5" ht="15" thickBot="1" x14ac:dyDescent="0.35">
      <c r="B31" s="20" t="s">
        <v>40</v>
      </c>
      <c r="C31" s="21" t="s">
        <v>39</v>
      </c>
    </row>
    <row r="32" spans="1:5" ht="15" thickBot="1" x14ac:dyDescent="0.35">
      <c r="B32" s="22" t="s">
        <v>14</v>
      </c>
      <c r="C32" s="23" t="s">
        <v>10</v>
      </c>
    </row>
    <row r="33" spans="2:3" ht="15" thickBot="1" x14ac:dyDescent="0.35">
      <c r="B33" s="24" t="s">
        <v>42</v>
      </c>
      <c r="C33" s="25" t="s">
        <v>11</v>
      </c>
    </row>
    <row r="34" spans="2:3" ht="15" thickBot="1" x14ac:dyDescent="0.35"/>
    <row r="35" spans="2:3" ht="15" thickBot="1" x14ac:dyDescent="0.35">
      <c r="B35" s="29" t="s">
        <v>38</v>
      </c>
      <c r="C35" s="30" t="e" cm="1">
        <f t="array" ref="C35">_xlfn.IFS(
  Tabla256471518[[#Totals],[Ponderación]]&lt;=2, C33,
  Tabla256471518[[#Totals],[Ponderación]]&lt;=5.5, C32,
  Tabla256471518[[#Totals],[Ponderación]]&lt;=7.5, C31,
  Tabla256471518[[#Totals],[Ponderación]]&lt;=9.5, C30,
  Tabla256471518[[#Totals],[Ponderación]]=10, C29
)</f>
        <v>#N/A</v>
      </c>
    </row>
  </sheetData>
  <mergeCells count="1">
    <mergeCell ref="C1:E1"/>
  </mergeCells>
  <conditionalFormatting sqref="C5:C18">
    <cfRule type="containsText" dxfId="205" priority="1" operator="containsText" text="PARCIALMENTE">
      <formula>NOT(ISERROR(SEARCH("PARCIALMENTE",C5)))</formula>
    </cfRule>
    <cfRule type="containsText" dxfId="204" priority="2" operator="containsText" text="NO">
      <formula>NOT(ISERROR(SEARCH("NO",C5)))</formula>
    </cfRule>
    <cfRule type="containsText" dxfId="203" priority="3" operator="containsText" text="SÍ">
      <formula>NOT(ISERROR(SEARCH("SÍ",C5)))</formula>
    </cfRule>
  </conditionalFormatting>
  <conditionalFormatting sqref="D5:D18">
    <cfRule type="containsText" dxfId="202" priority="5" operator="containsText" text="SÍ">
      <formula>NOT(ISERROR(SEARCH("SÍ",D5)))</formula>
    </cfRule>
    <cfRule type="containsText" dxfId="201" priority="6" operator="containsText" text="NO">
      <formula>NOT(ISERROR(SEARCH("NO",D5)))</formula>
    </cfRule>
  </conditionalFormatting>
  <conditionalFormatting sqref="D20:D135">
    <cfRule type="cellIs" dxfId="200" priority="4" operator="greaterThan">
      <formula>TODAY()</formula>
    </cfRule>
  </conditionalFormatting>
  <dataValidations count="1">
    <dataValidation type="list" allowBlank="1" showInputMessage="1" showErrorMessage="1" sqref="C5:C18" xr:uid="{4D358308-6135-437B-8879-234CDBA84D1E}">
      <formula1>"SÍ,PARCIALMENTE,NO"</formula1>
    </dataValidation>
  </dataValidations>
  <pageMargins left="0.7" right="0.7" top="0.75" bottom="0.75" header="0.3" footer="0.3"/>
  <pageSetup paperSize="8" orientation="landscape"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E4C8B-0C11-40C5-80C8-A51936A2CDA1}">
  <dimension ref="A1:E33"/>
  <sheetViews>
    <sheetView topLeftCell="A6" zoomScaleNormal="100" workbookViewId="0">
      <selection activeCell="B15" sqref="B15"/>
    </sheetView>
  </sheetViews>
  <sheetFormatPr baseColWidth="10" defaultColWidth="11.5546875" defaultRowHeight="14.4" x14ac:dyDescent="0.3"/>
  <cols>
    <col min="1" max="1" width="4.6640625" style="1" customWidth="1"/>
    <col min="2" max="2" width="79.33203125" style="1" customWidth="1"/>
    <col min="3" max="3" width="17.5546875" style="1" customWidth="1"/>
    <col min="4" max="4" width="15.88671875" style="5" customWidth="1"/>
    <col min="5" max="5" width="55.33203125" style="1" customWidth="1"/>
    <col min="6" max="6" width="58.77734375" style="1" customWidth="1"/>
    <col min="7" max="16384" width="11.5546875" style="1"/>
  </cols>
  <sheetData>
    <row r="1" spans="1:5" ht="63" customHeight="1" thickBot="1" x14ac:dyDescent="0.35">
      <c r="A1" s="7"/>
      <c r="B1" s="26" t="s">
        <v>300</v>
      </c>
      <c r="C1" s="98" t="e" vm="1">
        <v>#VALUE!</v>
      </c>
      <c r="D1" s="98"/>
      <c r="E1" s="98"/>
    </row>
    <row r="2" spans="1:5" ht="21" x14ac:dyDescent="0.4">
      <c r="A2" s="6"/>
    </row>
    <row r="3" spans="1:5" x14ac:dyDescent="0.3">
      <c r="A3" s="1" t="s">
        <v>301</v>
      </c>
    </row>
    <row r="4" spans="1:5" s="2" customFormat="1" ht="18" customHeight="1" x14ac:dyDescent="0.3">
      <c r="A4" s="83" t="s">
        <v>0</v>
      </c>
      <c r="B4" s="83" t="s">
        <v>1</v>
      </c>
      <c r="C4" s="83" t="s">
        <v>2</v>
      </c>
      <c r="D4" s="83" t="s">
        <v>6</v>
      </c>
      <c r="E4" s="83" t="s">
        <v>17</v>
      </c>
    </row>
    <row r="5" spans="1:5" ht="28.8" x14ac:dyDescent="0.3">
      <c r="A5" s="78">
        <v>1</v>
      </c>
      <c r="B5" s="85" t="s">
        <v>302</v>
      </c>
      <c r="C5" s="84"/>
      <c r="D5" s="86" t="e" cm="1">
        <f t="array" ref="D5">_xlfn.IFS(Tabla2564715[[#This Row],[Resultado]]="SÍ",1,Tabla2564715[[#This Row],[Resultado]]="PARCIALMENTE",0.5,Tabla2564715[[#This Row],[Resultado]]="NO",0)</f>
        <v>#N/A</v>
      </c>
      <c r="E5" s="87" t="s">
        <v>303</v>
      </c>
    </row>
    <row r="6" spans="1:5" ht="28.8" x14ac:dyDescent="0.3">
      <c r="A6" s="78">
        <v>2</v>
      </c>
      <c r="B6" s="85" t="s">
        <v>304</v>
      </c>
      <c r="C6" s="84"/>
      <c r="D6" s="86" t="e" cm="1">
        <f t="array" ref="D6">_xlfn.IFS(Tabla2564715[[#This Row],[Resultado]]="SÍ",1,Tabla2564715[[#This Row],[Resultado]]="PARCIALMENTE",0.5,Tabla2564715[[#This Row],[Resultado]]="NO",0)</f>
        <v>#N/A</v>
      </c>
      <c r="E6" s="87" t="s">
        <v>305</v>
      </c>
    </row>
    <row r="7" spans="1:5" ht="43.2" x14ac:dyDescent="0.3">
      <c r="A7" s="78">
        <v>3</v>
      </c>
      <c r="B7" s="85" t="s">
        <v>315</v>
      </c>
      <c r="C7" s="84"/>
      <c r="D7" s="86" t="e" cm="1">
        <f t="array" ref="D7">_xlfn.IFS(Tabla2564715[[#This Row],[Resultado]]="SÍ",1,Tabla2564715[[#This Row],[Resultado]]="PARCIALMENTE",0.5,Tabla2564715[[#This Row],[Resultado]]="NO",0)</f>
        <v>#N/A</v>
      </c>
      <c r="E7" s="87" t="s">
        <v>316</v>
      </c>
    </row>
    <row r="8" spans="1:5" ht="43.2" customHeight="1" x14ac:dyDescent="0.3">
      <c r="A8" s="78">
        <v>4</v>
      </c>
      <c r="B8" s="85" t="s">
        <v>318</v>
      </c>
      <c r="C8" s="85"/>
      <c r="D8" s="86" t="e" cm="1">
        <f t="array" ref="D8">_xlfn.IFS(Tabla2564715[[#This Row],[Resultado]]="SÍ",1,Tabla2564715[[#This Row],[Resultado]]="PARCIALMENTE",0.5,Tabla2564715[[#This Row],[Resultado]]="NO",0)</f>
        <v>#N/A</v>
      </c>
      <c r="E8" s="87" t="s">
        <v>319</v>
      </c>
    </row>
    <row r="9" spans="1:5" ht="43.2" x14ac:dyDescent="0.3">
      <c r="A9" s="78">
        <v>5</v>
      </c>
      <c r="B9" s="85" t="s">
        <v>317</v>
      </c>
      <c r="C9" s="85"/>
      <c r="D9" s="86" t="e" cm="1">
        <f t="array" ref="D9">_xlfn.IFS(Tabla2564715[[#This Row],[Resultado]]="SÍ",1,Tabla2564715[[#This Row],[Resultado]]="PARCIALMENTE",0.5,Tabla2564715[[#This Row],[Resultado]]="NO",0)</f>
        <v>#N/A</v>
      </c>
      <c r="E9" s="87" t="s">
        <v>306</v>
      </c>
    </row>
    <row r="10" spans="1:5" ht="39.6" customHeight="1" x14ac:dyDescent="0.3">
      <c r="A10" s="78">
        <v>6</v>
      </c>
      <c r="B10" s="85" t="s">
        <v>307</v>
      </c>
      <c r="C10" s="85"/>
      <c r="D10" s="86" t="e" cm="1">
        <f t="array" ref="D10">_xlfn.IFS(Tabla2564715[[#This Row],[Resultado]]="SÍ",1,Tabla2564715[[#This Row],[Resultado]]="PARCIALMENTE",0.5,Tabla2564715[[#This Row],[Resultado]]="NO",0)</f>
        <v>#N/A</v>
      </c>
      <c r="E10" s="87" t="s">
        <v>308</v>
      </c>
    </row>
    <row r="11" spans="1:5" ht="57.6" x14ac:dyDescent="0.3">
      <c r="A11" s="78">
        <v>7</v>
      </c>
      <c r="B11" s="85" t="s">
        <v>309</v>
      </c>
      <c r="C11" s="85"/>
      <c r="D11" s="86" t="e" cm="1">
        <f t="array" ref="D11">_xlfn.IFS(Tabla2564715[[#This Row],[Resultado]]="SÍ",1,Tabla2564715[[#This Row],[Resultado]]="PARCIALMENTE",0.5,Tabla2564715[[#This Row],[Resultado]]="NO",0)</f>
        <v>#N/A</v>
      </c>
      <c r="E11" s="87" t="s">
        <v>310</v>
      </c>
    </row>
    <row r="12" spans="1:5" ht="43.2" x14ac:dyDescent="0.3">
      <c r="A12" s="78">
        <v>8</v>
      </c>
      <c r="B12" s="85" t="s">
        <v>311</v>
      </c>
      <c r="C12" s="85"/>
      <c r="D12" s="86" t="e" cm="1">
        <f t="array" ref="D12">_xlfn.IFS(Tabla2564715[[#This Row],[Resultado]]="SÍ",1,Tabla2564715[[#This Row],[Resultado]]="PARCIALMENTE",0.5,Tabla2564715[[#This Row],[Resultado]]="NO",0)</f>
        <v>#N/A</v>
      </c>
      <c r="E12" s="87" t="s">
        <v>312</v>
      </c>
    </row>
    <row r="13" spans="1:5" ht="43.2" x14ac:dyDescent="0.3">
      <c r="A13" s="78">
        <v>9</v>
      </c>
      <c r="B13" s="85" t="s">
        <v>313</v>
      </c>
      <c r="C13" s="85"/>
      <c r="D13" s="86" t="e" cm="1">
        <f t="array" ref="D13">_xlfn.IFS(Tabla2564715[[#This Row],[Resultado]]="SÍ",1,Tabla2564715[[#This Row],[Resultado]]="PARCIALMENTE",0.5,Tabla2564715[[#This Row],[Resultado]]="NO",0)</f>
        <v>#N/A</v>
      </c>
      <c r="E13" s="88" t="s">
        <v>314</v>
      </c>
    </row>
    <row r="14" spans="1:5" x14ac:dyDescent="0.3">
      <c r="A14" s="78">
        <v>10</v>
      </c>
      <c r="B14" s="85" t="s">
        <v>322</v>
      </c>
      <c r="C14" s="85"/>
      <c r="D14" s="86" t="e" cm="1">
        <f t="array" ref="D14">_xlfn.IFS(Tabla2564715[[#This Row],[Resultado]]="SÍ",1,Tabla2564715[[#This Row],[Resultado]]="PARCIALMENTE",0.5,Tabla2564715[[#This Row],[Resultado]]="NO",0)</f>
        <v>#N/A</v>
      </c>
      <c r="E14" s="87" t="s">
        <v>320</v>
      </c>
    </row>
    <row r="15" spans="1:5" ht="43.2" x14ac:dyDescent="0.3">
      <c r="A15" s="78">
        <v>11</v>
      </c>
      <c r="B15" s="85" t="s">
        <v>526</v>
      </c>
      <c r="C15" s="85"/>
      <c r="D15" s="86" t="e" cm="1">
        <f t="array" ref="D15">_xlfn.IFS(Tabla2564715[[#This Row],[Resultado]]="SÍ",1,Tabla2564715[[#This Row],[Resultado]]="PARCIALMENTE",0.5,Tabla2564715[[#This Row],[Resultado]]="NO",0)</f>
        <v>#N/A</v>
      </c>
      <c r="E15" s="87" t="s">
        <v>524</v>
      </c>
    </row>
    <row r="16" spans="1:5" x14ac:dyDescent="0.3">
      <c r="A16" s="84"/>
      <c r="B16" s="85"/>
      <c r="C16" s="85"/>
      <c r="D16" s="86"/>
      <c r="E16" s="87"/>
    </row>
    <row r="17" spans="1:5" x14ac:dyDescent="0.3">
      <c r="A17" s="89"/>
      <c r="B17" s="86"/>
      <c r="C17" s="90"/>
      <c r="D17" s="89" t="e">
        <f>(SUBTOTAL(109,Tabla2564715[Ponderación])*10)/(COUNTIF(Tabla2564715[Ítem de control], "*"))</f>
        <v>#N/A</v>
      </c>
      <c r="E17" s="88"/>
    </row>
    <row r="20" spans="1:5" ht="15.6" x14ac:dyDescent="0.3">
      <c r="B20" s="31" t="s">
        <v>36</v>
      </c>
      <c r="C20" s="31" t="s">
        <v>7</v>
      </c>
    </row>
    <row r="21" spans="1:5" x14ac:dyDescent="0.3">
      <c r="B21" s="32" t="s">
        <v>4</v>
      </c>
      <c r="C21" s="32">
        <f>COUNTIF(Tabla2564715[Resultado],"SÍ")</f>
        <v>0</v>
      </c>
    </row>
    <row r="22" spans="1:5" x14ac:dyDescent="0.3">
      <c r="B22" s="32" t="s">
        <v>3</v>
      </c>
      <c r="C22" s="32">
        <f>COUNTIF(Tabla2564715[Resultado],"PARCIALMENTE")</f>
        <v>0</v>
      </c>
    </row>
    <row r="23" spans="1:5" x14ac:dyDescent="0.3">
      <c r="B23" s="32" t="s">
        <v>5</v>
      </c>
      <c r="C23" s="32">
        <f>COUNTIF(Tabla2564715[Resultado],"NO")</f>
        <v>0</v>
      </c>
    </row>
    <row r="25" spans="1:5" ht="15" thickBot="1" x14ac:dyDescent="0.35">
      <c r="B25" s="3" t="s">
        <v>37</v>
      </c>
    </row>
    <row r="26" spans="1:5" ht="29.4" thickBot="1" x14ac:dyDescent="0.35">
      <c r="B26" s="14" t="s">
        <v>2</v>
      </c>
      <c r="C26" s="15" t="s">
        <v>8</v>
      </c>
    </row>
    <row r="27" spans="1:5" ht="15" thickBot="1" x14ac:dyDescent="0.35">
      <c r="B27" s="16">
        <v>10</v>
      </c>
      <c r="C27" s="17" t="s">
        <v>13</v>
      </c>
    </row>
    <row r="28" spans="1:5" ht="15" thickBot="1" x14ac:dyDescent="0.35">
      <c r="B28" s="18" t="s">
        <v>41</v>
      </c>
      <c r="C28" s="19" t="s">
        <v>9</v>
      </c>
    </row>
    <row r="29" spans="1:5" ht="15" thickBot="1" x14ac:dyDescent="0.35">
      <c r="B29" s="20" t="s">
        <v>40</v>
      </c>
      <c r="C29" s="21" t="s">
        <v>39</v>
      </c>
    </row>
    <row r="30" spans="1:5" ht="15" thickBot="1" x14ac:dyDescent="0.35">
      <c r="B30" s="22" t="s">
        <v>14</v>
      </c>
      <c r="C30" s="23" t="s">
        <v>10</v>
      </c>
    </row>
    <row r="31" spans="1:5" ht="15" thickBot="1" x14ac:dyDescent="0.35">
      <c r="B31" s="24" t="s">
        <v>42</v>
      </c>
      <c r="C31" s="25" t="s">
        <v>11</v>
      </c>
    </row>
    <row r="32" spans="1:5" ht="15" thickBot="1" x14ac:dyDescent="0.35"/>
    <row r="33" spans="2:3" ht="15" thickBot="1" x14ac:dyDescent="0.35">
      <c r="B33" s="29" t="s">
        <v>38</v>
      </c>
      <c r="C33" s="30" t="e" cm="1">
        <f t="array" ref="C33">_xlfn.IFS(
  Tabla2564715[[#Totals],[Ponderación]]&lt;=2, C31,
  Tabla2564715[[#Totals],[Ponderación]]&lt;=5.5, C30,
  Tabla2564715[[#Totals],[Ponderación]]&lt;=7.5, C29,
  Tabla2564715[[#Totals],[Ponderación]]&lt;=9.5, C28,
  Tabla2564715[[#Totals],[Ponderación]]=10, C27
)</f>
        <v>#N/A</v>
      </c>
    </row>
  </sheetData>
  <mergeCells count="1">
    <mergeCell ref="C1:E1"/>
  </mergeCells>
  <conditionalFormatting sqref="C5:C16">
    <cfRule type="containsText" dxfId="199" priority="1" operator="containsText" text="PARCIALMENTE">
      <formula>NOT(ISERROR(SEARCH("PARCIALMENTE",C5)))</formula>
    </cfRule>
    <cfRule type="containsText" dxfId="198" priority="2" operator="containsText" text="NO">
      <formula>NOT(ISERROR(SEARCH("NO",C5)))</formula>
    </cfRule>
    <cfRule type="containsText" dxfId="197" priority="3" operator="containsText" text="SÍ">
      <formula>NOT(ISERROR(SEARCH("SÍ",C5)))</formula>
    </cfRule>
  </conditionalFormatting>
  <conditionalFormatting sqref="D5:D16">
    <cfRule type="containsText" dxfId="196" priority="5" operator="containsText" text="SÍ">
      <formula>NOT(ISERROR(SEARCH("SÍ",D5)))</formula>
    </cfRule>
    <cfRule type="containsText" dxfId="195" priority="6" operator="containsText" text="NO">
      <formula>NOT(ISERROR(SEARCH("NO",D5)))</formula>
    </cfRule>
  </conditionalFormatting>
  <conditionalFormatting sqref="D18:D133">
    <cfRule type="cellIs" dxfId="194" priority="4" operator="greaterThan">
      <formula>TODAY()</formula>
    </cfRule>
  </conditionalFormatting>
  <dataValidations count="1">
    <dataValidation type="list" allowBlank="1" showInputMessage="1" showErrorMessage="1" sqref="C5:C16" xr:uid="{8064BB5A-ABE9-4D19-8BA5-85C7BFCCEEB2}">
      <formula1>"SÍ,PARCIALMENTE,NO"</formula1>
    </dataValidation>
  </dataValidations>
  <pageMargins left="0.7" right="0.7" top="0.75" bottom="0.75" header="0.3" footer="0.3"/>
  <pageSetup paperSize="8" orientation="landscape"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E3D60-9E4C-46E1-BB6E-2C796A4DBC77}">
  <dimension ref="A1:E35"/>
  <sheetViews>
    <sheetView topLeftCell="A9" zoomScaleNormal="100" workbookViewId="0">
      <selection activeCell="B16" sqref="B16"/>
    </sheetView>
  </sheetViews>
  <sheetFormatPr baseColWidth="10" defaultColWidth="11.5546875" defaultRowHeight="14.4" x14ac:dyDescent="0.3"/>
  <cols>
    <col min="1" max="1" width="4.6640625" style="1" customWidth="1"/>
    <col min="2" max="2" width="79.33203125" style="1" customWidth="1"/>
    <col min="3" max="3" width="17.5546875" style="1" customWidth="1"/>
    <col min="4" max="4" width="15.88671875" style="5" customWidth="1"/>
    <col min="5" max="5" width="55.33203125" style="1" customWidth="1"/>
    <col min="6" max="6" width="58.77734375" style="1" customWidth="1"/>
    <col min="7" max="16384" width="11.5546875" style="1"/>
  </cols>
  <sheetData>
    <row r="1" spans="1:5" ht="63" customHeight="1" thickBot="1" x14ac:dyDescent="0.35">
      <c r="A1" s="7"/>
      <c r="B1" s="26" t="s">
        <v>494</v>
      </c>
      <c r="C1" s="98" t="e" vm="1">
        <v>#VALUE!</v>
      </c>
      <c r="D1" s="98"/>
      <c r="E1" s="98"/>
    </row>
    <row r="2" spans="1:5" ht="21" x14ac:dyDescent="0.4">
      <c r="A2" s="6"/>
    </row>
    <row r="3" spans="1:5" x14ac:dyDescent="0.3">
      <c r="A3" s="1" t="s">
        <v>495</v>
      </c>
    </row>
    <row r="4" spans="1:5" s="2" customFormat="1" ht="18" customHeight="1" x14ac:dyDescent="0.3">
      <c r="A4" s="83" t="s">
        <v>0</v>
      </c>
      <c r="B4" s="83" t="s">
        <v>1</v>
      </c>
      <c r="C4" s="83" t="s">
        <v>2</v>
      </c>
      <c r="D4" s="83" t="s">
        <v>6</v>
      </c>
      <c r="E4" s="83" t="s">
        <v>17</v>
      </c>
    </row>
    <row r="5" spans="1:5" ht="43.2" x14ac:dyDescent="0.3">
      <c r="A5" s="78">
        <v>1</v>
      </c>
      <c r="B5" s="85" t="s">
        <v>471</v>
      </c>
      <c r="C5" s="84"/>
      <c r="D5" s="86" t="e" cm="1">
        <f t="array" ref="D5">_xlfn.IFS(Tabla2564716[[#This Row],[Resultado]]="SÍ",1,Tabla2564716[[#This Row],[Resultado]]="PARCIALMENTE",0.5,Tabla2564716[[#This Row],[Resultado]]="NO",0)</f>
        <v>#N/A</v>
      </c>
      <c r="E5" s="88" t="s">
        <v>477</v>
      </c>
    </row>
    <row r="6" spans="1:5" ht="28.8" x14ac:dyDescent="0.3">
      <c r="A6" s="78">
        <v>2</v>
      </c>
      <c r="B6" s="85" t="s">
        <v>472</v>
      </c>
      <c r="C6" s="84"/>
      <c r="D6" s="86" t="e" cm="1">
        <f t="array" ref="D6">_xlfn.IFS(Tabla2564716[[#This Row],[Resultado]]="SÍ",1,Tabla2564716[[#This Row],[Resultado]]="PARCIALMENTE",0.5,Tabla2564716[[#This Row],[Resultado]]="NO",0)</f>
        <v>#N/A</v>
      </c>
      <c r="E6" s="88" t="s">
        <v>478</v>
      </c>
    </row>
    <row r="7" spans="1:5" ht="43.2" x14ac:dyDescent="0.3">
      <c r="A7" s="78">
        <v>3</v>
      </c>
      <c r="B7" s="85" t="s">
        <v>473</v>
      </c>
      <c r="C7" s="84"/>
      <c r="D7" s="86" t="e" cm="1">
        <f t="array" ref="D7">_xlfn.IFS(Tabla2564716[[#This Row],[Resultado]]="SÍ",1,Tabla2564716[[#This Row],[Resultado]]="PARCIALMENTE",0.5,Tabla2564716[[#This Row],[Resultado]]="NO",0)</f>
        <v>#N/A</v>
      </c>
      <c r="E7" s="88" t="s">
        <v>479</v>
      </c>
    </row>
    <row r="8" spans="1:5" ht="45" customHeight="1" x14ac:dyDescent="0.3">
      <c r="A8" s="78">
        <v>4</v>
      </c>
      <c r="B8" s="85" t="s">
        <v>474</v>
      </c>
      <c r="C8" s="85"/>
      <c r="D8" s="86" t="e" cm="1">
        <f t="array" ref="D8">_xlfn.IFS(Tabla2564716[[#This Row],[Resultado]]="SÍ",1,Tabla2564716[[#This Row],[Resultado]]="PARCIALMENTE",0.5,Tabla2564716[[#This Row],[Resultado]]="NO",0)</f>
        <v>#N/A</v>
      </c>
      <c r="E8" s="88" t="s">
        <v>480</v>
      </c>
    </row>
    <row r="9" spans="1:5" ht="43.2" x14ac:dyDescent="0.3">
      <c r="A9" s="78">
        <v>5</v>
      </c>
      <c r="B9" s="85" t="s">
        <v>475</v>
      </c>
      <c r="C9" s="85"/>
      <c r="D9" s="86" t="e" cm="1">
        <f t="array" ref="D9">_xlfn.IFS(Tabla2564716[[#This Row],[Resultado]]="SÍ",1,Tabla2564716[[#This Row],[Resultado]]="PARCIALMENTE",0.5,Tabla2564716[[#This Row],[Resultado]]="NO",0)</f>
        <v>#N/A</v>
      </c>
      <c r="E9" s="88" t="s">
        <v>481</v>
      </c>
    </row>
    <row r="10" spans="1:5" ht="48.6" customHeight="1" x14ac:dyDescent="0.3">
      <c r="A10" s="78">
        <v>6</v>
      </c>
      <c r="B10" s="85" t="s">
        <v>476</v>
      </c>
      <c r="C10" s="85"/>
      <c r="D10" s="86" t="e" cm="1">
        <f t="array" ref="D10">_xlfn.IFS(Tabla2564716[[#This Row],[Resultado]]="SI",100,Tabla2564716[[#This Row],[Resultado]]="PARCIALMENTE",0.5,Tabla2564716[[#This Row],[Resultado]]="NO",0,Tabla2564716[[#This Row],[Resultado]]="N/A","")</f>
        <v>#N/A</v>
      </c>
      <c r="E10" s="88" t="s">
        <v>482</v>
      </c>
    </row>
    <row r="11" spans="1:5" ht="57.6" x14ac:dyDescent="0.3">
      <c r="A11" s="78">
        <v>7</v>
      </c>
      <c r="B11" s="85" t="s">
        <v>488</v>
      </c>
      <c r="C11" s="85"/>
      <c r="D11" s="86" t="e" cm="1">
        <f t="array" ref="D11">_xlfn.IFS(Tabla2564716[[#This Row],[Resultado]]="SÍ",1,Tabla2564716[[#This Row],[Resultado]]="PARCIALMENTE",0.5,Tabla2564716[[#This Row],[Resultado]]="NO",0)</f>
        <v>#N/A</v>
      </c>
      <c r="E11" s="88" t="s">
        <v>482</v>
      </c>
    </row>
    <row r="12" spans="1:5" ht="28.8" x14ac:dyDescent="0.3">
      <c r="A12" s="78">
        <v>8</v>
      </c>
      <c r="B12" s="85" t="s">
        <v>489</v>
      </c>
      <c r="C12" s="85"/>
      <c r="D12" s="86" t="e" cm="1">
        <f t="array" ref="D12">_xlfn.IFS(Tabla2564716[[#This Row],[Resultado]]="SÍ",1,Tabla2564716[[#This Row],[Resultado]]="PARCIALMENTE",0.5,Tabla2564716[[#This Row],[Resultado]]="NO",0)</f>
        <v>#N/A</v>
      </c>
      <c r="E12" s="88" t="s">
        <v>483</v>
      </c>
    </row>
    <row r="13" spans="1:5" ht="32.4" customHeight="1" x14ac:dyDescent="0.3">
      <c r="A13" s="78">
        <v>9</v>
      </c>
      <c r="B13" s="85" t="s">
        <v>490</v>
      </c>
      <c r="C13" s="85"/>
      <c r="D13" s="86" t="e" cm="1">
        <f t="array" ref="D13">_xlfn.IFS(Tabla2564716[[#This Row],[Resultado]]="SÍ",1,Tabla2564716[[#This Row],[Resultado]]="PARCIALMENTE",0.5,Tabla2564716[[#This Row],[Resultado]]="NO",0)</f>
        <v>#N/A</v>
      </c>
      <c r="E13" s="88" t="s">
        <v>484</v>
      </c>
    </row>
    <row r="14" spans="1:5" ht="43.2" x14ac:dyDescent="0.3">
      <c r="A14" s="78">
        <v>10</v>
      </c>
      <c r="B14" s="85" t="s">
        <v>491</v>
      </c>
      <c r="C14" s="85"/>
      <c r="D14" s="86" t="e" cm="1">
        <f t="array" ref="D14">_xlfn.IFS(Tabla2564716[[#This Row],[Resultado]]="SÍ",1,Tabla2564716[[#This Row],[Resultado]]="PARCIALMENTE",0.5,Tabla2564716[[#This Row],[Resultado]]="NO",0)</f>
        <v>#N/A</v>
      </c>
      <c r="E14" s="88" t="s">
        <v>485</v>
      </c>
    </row>
    <row r="15" spans="1:5" ht="43.2" x14ac:dyDescent="0.3">
      <c r="A15" s="78">
        <v>11</v>
      </c>
      <c r="B15" s="85" t="s">
        <v>492</v>
      </c>
      <c r="C15" s="85"/>
      <c r="D15" s="86"/>
      <c r="E15" s="88" t="s">
        <v>486</v>
      </c>
    </row>
    <row r="16" spans="1:5" ht="43.2" x14ac:dyDescent="0.3">
      <c r="A16" s="82" t="s">
        <v>46</v>
      </c>
      <c r="B16" s="85" t="s">
        <v>493</v>
      </c>
      <c r="C16" s="85"/>
      <c r="D16" s="86" t="e" cm="1">
        <f t="array" ref="D16">_xlfn.IFS(Tabla2564716[[#This Row],[Resultado]]="SI",100,Tabla2564716[[#This Row],[Resultado]]="PARCIALMENTE",50,Tabla2564716[[#This Row],[Resultado]]="NO",0,Tabla2564716[[#This Row],[Resultado]]="N/A","")</f>
        <v>#N/A</v>
      </c>
      <c r="E16" s="88" t="s">
        <v>487</v>
      </c>
    </row>
    <row r="17" spans="1:5" ht="57.6" x14ac:dyDescent="0.3">
      <c r="A17" s="78">
        <v>13</v>
      </c>
      <c r="B17" s="85" t="s">
        <v>545</v>
      </c>
      <c r="C17" s="84"/>
      <c r="D17" s="86" t="e" cm="1">
        <f t="array" ref="D17">_xlfn.IFS(Tabla2564716[[#This Row],[Resultado]]="SI",100,Tabla2564716[[#This Row],[Resultado]]="PARCIALMENTE",50,Tabla2564716[[#This Row],[Resultado]]="NO",0,Tabla2564716[[#This Row],[Resultado]]="N/A","")</f>
        <v>#N/A</v>
      </c>
      <c r="E17" s="87" t="s">
        <v>524</v>
      </c>
    </row>
    <row r="18" spans="1:5" x14ac:dyDescent="0.3">
      <c r="A18" s="78"/>
      <c r="B18" s="85"/>
      <c r="C18" s="84"/>
      <c r="D18" s="86"/>
      <c r="E18" s="87"/>
    </row>
    <row r="19" spans="1:5" x14ac:dyDescent="0.3">
      <c r="C19" s="11"/>
      <c r="D19" s="95" t="e">
        <f>(SUBTOTAL(109,Tabla2564716[Ponderación])*10)/(COUNTIF(Tabla2564716[Ítem de control], "*"))</f>
        <v>#N/A</v>
      </c>
      <c r="E19"/>
    </row>
    <row r="22" spans="1:5" ht="15.6" x14ac:dyDescent="0.3">
      <c r="B22" s="31" t="s">
        <v>36</v>
      </c>
      <c r="C22" s="31" t="s">
        <v>7</v>
      </c>
    </row>
    <row r="23" spans="1:5" x14ac:dyDescent="0.3">
      <c r="B23" s="32" t="s">
        <v>4</v>
      </c>
      <c r="C23" s="32">
        <f>COUNTIF(Tabla2564716[Resultado],"SÍ")</f>
        <v>0</v>
      </c>
    </row>
    <row r="24" spans="1:5" x14ac:dyDescent="0.3">
      <c r="B24" s="32" t="s">
        <v>3</v>
      </c>
      <c r="C24" s="32">
        <f>COUNTIF(Tabla2564716[Resultado],"PARCIALMENTE")</f>
        <v>0</v>
      </c>
    </row>
    <row r="25" spans="1:5" x14ac:dyDescent="0.3">
      <c r="B25" s="32" t="s">
        <v>5</v>
      </c>
      <c r="C25" s="32">
        <f>COUNTIF(Tabla2564716[Resultado],"NO")</f>
        <v>0</v>
      </c>
    </row>
    <row r="27" spans="1:5" ht="15" thickBot="1" x14ac:dyDescent="0.35">
      <c r="B27" s="3" t="s">
        <v>37</v>
      </c>
    </row>
    <row r="28" spans="1:5" ht="29.4" thickBot="1" x14ac:dyDescent="0.35">
      <c r="B28" s="14" t="s">
        <v>2</v>
      </c>
      <c r="C28" s="15" t="s">
        <v>8</v>
      </c>
    </row>
    <row r="29" spans="1:5" ht="15" thickBot="1" x14ac:dyDescent="0.35">
      <c r="B29" s="16">
        <v>10</v>
      </c>
      <c r="C29" s="17" t="s">
        <v>13</v>
      </c>
    </row>
    <row r="30" spans="1:5" ht="15" thickBot="1" x14ac:dyDescent="0.35">
      <c r="B30" s="18" t="s">
        <v>41</v>
      </c>
      <c r="C30" s="19" t="s">
        <v>9</v>
      </c>
    </row>
    <row r="31" spans="1:5" ht="15" thickBot="1" x14ac:dyDescent="0.35">
      <c r="B31" s="20" t="s">
        <v>40</v>
      </c>
      <c r="C31" s="21" t="s">
        <v>39</v>
      </c>
    </row>
    <row r="32" spans="1:5" ht="15" thickBot="1" x14ac:dyDescent="0.35">
      <c r="B32" s="22" t="s">
        <v>14</v>
      </c>
      <c r="C32" s="23" t="s">
        <v>10</v>
      </c>
    </row>
    <row r="33" spans="2:3" ht="15" thickBot="1" x14ac:dyDescent="0.35">
      <c r="B33" s="24" t="s">
        <v>42</v>
      </c>
      <c r="C33" s="25" t="s">
        <v>11</v>
      </c>
    </row>
    <row r="34" spans="2:3" ht="15" thickBot="1" x14ac:dyDescent="0.35"/>
    <row r="35" spans="2:3" ht="15" thickBot="1" x14ac:dyDescent="0.35">
      <c r="B35" s="29" t="s">
        <v>38</v>
      </c>
      <c r="C35" s="30" t="e" cm="1">
        <f t="array" ref="C35">_xlfn.IFS(
  Tabla2564716[[#Totals],[Ponderación]]&lt;=2, C33,
  Tabla2564716[[#Totals],[Ponderación]]&lt;=5.5, C32,
  Tabla2564716[[#Totals],[Ponderación]]&lt;=7.5, C31,
  Tabla2564716[[#Totals],[Ponderación]]&lt;=9.5, C30,
  Tabla2564716[[#Totals],[Ponderación]]=10, C29
)</f>
        <v>#N/A</v>
      </c>
    </row>
  </sheetData>
  <mergeCells count="1">
    <mergeCell ref="C1:E1"/>
  </mergeCells>
  <conditionalFormatting sqref="C5:C18">
    <cfRule type="containsText" dxfId="193" priority="1" operator="containsText" text="PARCIALMENTE">
      <formula>NOT(ISERROR(SEARCH("PARCIALMENTE",C5)))</formula>
    </cfRule>
    <cfRule type="containsText" dxfId="192" priority="2" operator="containsText" text="NO">
      <formula>NOT(ISERROR(SEARCH("NO",C5)))</formula>
    </cfRule>
    <cfRule type="containsText" dxfId="191" priority="3" operator="containsText" text="SÍ">
      <formula>NOT(ISERROR(SEARCH("SÍ",C5)))</formula>
    </cfRule>
  </conditionalFormatting>
  <conditionalFormatting sqref="D5:D18">
    <cfRule type="containsText" dxfId="190" priority="5" operator="containsText" text="SÍ">
      <formula>NOT(ISERROR(SEARCH("SÍ",D5)))</formula>
    </cfRule>
    <cfRule type="containsText" dxfId="189" priority="6" operator="containsText" text="NO">
      <formula>NOT(ISERROR(SEARCH("NO",D5)))</formula>
    </cfRule>
  </conditionalFormatting>
  <conditionalFormatting sqref="D20:D135">
    <cfRule type="cellIs" dxfId="188" priority="4" operator="greaterThan">
      <formula>TODAY()</formula>
    </cfRule>
  </conditionalFormatting>
  <dataValidations count="1">
    <dataValidation type="list" allowBlank="1" showInputMessage="1" showErrorMessage="1" sqref="C5:C18" xr:uid="{18F1C1A0-4477-4456-B3FF-431A41E9071B}">
      <formula1>"SÍ,PARCIALMENTE,NO"</formula1>
    </dataValidation>
  </dataValidations>
  <pageMargins left="0.7" right="0.7" top="0.75" bottom="0.75" header="0.3" footer="0.3"/>
  <drawing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21F52-5228-4631-BCBC-6BB4D8DE0682}">
  <dimension ref="A1:E33"/>
  <sheetViews>
    <sheetView zoomScaleNormal="100" workbookViewId="0">
      <selection activeCell="B15" sqref="B15"/>
    </sheetView>
  </sheetViews>
  <sheetFormatPr baseColWidth="10" defaultColWidth="11.5546875" defaultRowHeight="14.4" x14ac:dyDescent="0.3"/>
  <cols>
    <col min="1" max="1" width="4.6640625" style="1" customWidth="1"/>
    <col min="2" max="2" width="79.33203125" style="1" customWidth="1"/>
    <col min="3" max="3" width="17.5546875" style="1" customWidth="1"/>
    <col min="4" max="4" width="15.88671875" style="5" customWidth="1"/>
    <col min="5" max="5" width="55.33203125" style="1" customWidth="1"/>
    <col min="6" max="6" width="58.77734375" style="1" customWidth="1"/>
    <col min="7" max="16384" width="11.5546875" style="1"/>
  </cols>
  <sheetData>
    <row r="1" spans="1:5" ht="63" customHeight="1" thickBot="1" x14ac:dyDescent="0.35">
      <c r="A1" s="7"/>
      <c r="B1" s="26" t="s">
        <v>15</v>
      </c>
      <c r="C1" s="98" t="e" vm="1">
        <v>#VALUE!</v>
      </c>
      <c r="D1" s="98"/>
      <c r="E1" s="98"/>
    </row>
    <row r="2" spans="1:5" ht="21" x14ac:dyDescent="0.4">
      <c r="A2" s="6"/>
    </row>
    <row r="3" spans="1:5" x14ac:dyDescent="0.3">
      <c r="A3" s="1" t="s">
        <v>12</v>
      </c>
    </row>
    <row r="4" spans="1:5" s="2" customFormat="1" ht="18" customHeight="1" x14ac:dyDescent="0.3">
      <c r="A4" s="12" t="s">
        <v>0</v>
      </c>
      <c r="B4" s="12" t="s">
        <v>1</v>
      </c>
      <c r="C4" s="12" t="s">
        <v>2</v>
      </c>
      <c r="D4" s="12" t="s">
        <v>6</v>
      </c>
      <c r="E4" s="12" t="s">
        <v>17</v>
      </c>
    </row>
    <row r="5" spans="1:5" ht="28.8" x14ac:dyDescent="0.3">
      <c r="A5" s="78">
        <v>1</v>
      </c>
      <c r="B5" s="85" t="s">
        <v>16</v>
      </c>
      <c r="C5" s="84"/>
      <c r="D5" s="86" t="e" cm="1">
        <f t="array" ref="D5">_xlfn.IFS(Tabla25647[[#This Row],[Resultado]]="SÍ",1,Tabla25647[[#This Row],[Resultado]]="PARCIALMENTE",0.5,Tabla25647[[#This Row],[Resultado]]="NO",0)</f>
        <v>#N/A</v>
      </c>
      <c r="E5" s="87" t="s">
        <v>18</v>
      </c>
    </row>
    <row r="6" spans="1:5" ht="28.8" x14ac:dyDescent="0.3">
      <c r="A6" s="78">
        <v>2</v>
      </c>
      <c r="B6" s="85" t="s">
        <v>20</v>
      </c>
      <c r="C6" s="84"/>
      <c r="D6" s="86" t="e" cm="1">
        <f t="array" ref="D6">_xlfn.IFS(Tabla25647[[#This Row],[Resultado]]="SÍ",1,Tabla25647[[#This Row],[Resultado]]="PARCIALMENTE",0.5,Tabla25647[[#This Row],[Resultado]]="NO",0)</f>
        <v>#N/A</v>
      </c>
      <c r="E6" s="87" t="s">
        <v>19</v>
      </c>
    </row>
    <row r="7" spans="1:5" x14ac:dyDescent="0.3">
      <c r="A7" s="78">
        <v>3</v>
      </c>
      <c r="B7" s="85" t="s">
        <v>21</v>
      </c>
      <c r="C7" s="84"/>
      <c r="D7" s="86" t="e" cm="1">
        <f t="array" ref="D7">_xlfn.IFS(Tabla25647[[#This Row],[Resultado]]="SÍ",1,Tabla25647[[#This Row],[Resultado]]="PARCIALMENTE",0.5,Tabla25647[[#This Row],[Resultado]]="NO",0)</f>
        <v>#N/A</v>
      </c>
      <c r="E7" s="87" t="s">
        <v>22</v>
      </c>
    </row>
    <row r="8" spans="1:5" ht="49.8" customHeight="1" x14ac:dyDescent="0.3">
      <c r="A8" s="78">
        <v>4</v>
      </c>
      <c r="B8" s="85" t="s">
        <v>23</v>
      </c>
      <c r="C8" s="85"/>
      <c r="D8" s="86" t="e" cm="1">
        <f t="array" ref="D8">_xlfn.IFS(Tabla25647[[#This Row],[Resultado]]="SÍ",1,Tabla25647[[#This Row],[Resultado]]="PARCIALMENTE",0.5,Tabla25647[[#This Row],[Resultado]]="NO",0)</f>
        <v>#N/A</v>
      </c>
      <c r="E8" s="87" t="s">
        <v>24</v>
      </c>
    </row>
    <row r="9" spans="1:5" ht="28.8" x14ac:dyDescent="0.3">
      <c r="A9" s="78">
        <v>5</v>
      </c>
      <c r="B9" s="85" t="s">
        <v>26</v>
      </c>
      <c r="C9" s="85"/>
      <c r="D9" s="86" t="e" cm="1">
        <f t="array" ref="D9">_xlfn.IFS(Tabla25647[[#This Row],[Resultado]]="SÍ",1,Tabla25647[[#This Row],[Resultado]]="PARCIALMENTE",0.5,Tabla25647[[#This Row],[Resultado]]="NO",0)</f>
        <v>#N/A</v>
      </c>
      <c r="E9" s="87" t="s">
        <v>25</v>
      </c>
    </row>
    <row r="10" spans="1:5" ht="28.8" x14ac:dyDescent="0.3">
      <c r="A10" s="78">
        <v>6</v>
      </c>
      <c r="B10" s="85" t="s">
        <v>27</v>
      </c>
      <c r="C10" s="85"/>
      <c r="D10" s="86" t="e" cm="1">
        <f t="array" ref="D10">_xlfn.IFS(Tabla25647[[#This Row],[Resultado]]="SI",100,Tabla25647[[#This Row],[Resultado]]="PARCIALMENTE",0.5,Tabla25647[[#This Row],[Resultado]]="NO",0,Tabla25647[[#This Row],[Resultado]]="N/A","")</f>
        <v>#N/A</v>
      </c>
      <c r="E10" s="87" t="s">
        <v>25</v>
      </c>
    </row>
    <row r="11" spans="1:5" ht="28.8" x14ac:dyDescent="0.3">
      <c r="A11" s="78">
        <v>7</v>
      </c>
      <c r="B11" s="85" t="s">
        <v>28</v>
      </c>
      <c r="C11" s="85"/>
      <c r="D11" s="86" t="e" cm="1">
        <f t="array" ref="D11">_xlfn.IFS(Tabla25647[[#This Row],[Resultado]]="SÍ",1,Tabla25647[[#This Row],[Resultado]]="PARCIALMENTE",0.5,Tabla25647[[#This Row],[Resultado]]="NO",0)</f>
        <v>#N/A</v>
      </c>
      <c r="E11" s="87" t="s">
        <v>29</v>
      </c>
    </row>
    <row r="12" spans="1:5" ht="28.8" x14ac:dyDescent="0.3">
      <c r="A12" s="78">
        <v>8</v>
      </c>
      <c r="B12" s="85" t="s">
        <v>30</v>
      </c>
      <c r="C12" s="85"/>
      <c r="D12" s="86" t="e" cm="1">
        <f t="array" ref="D12">_xlfn.IFS(Tabla25647[[#This Row],[Resultado]]="SÍ",1,Tabla25647[[#This Row],[Resultado]]="PARCIALMENTE",0.5,Tabla25647[[#This Row],[Resultado]]="NO",0)</f>
        <v>#N/A</v>
      </c>
      <c r="E12" s="87" t="s">
        <v>31</v>
      </c>
    </row>
    <row r="13" spans="1:5" ht="28.8" x14ac:dyDescent="0.3">
      <c r="A13" s="78">
        <v>9</v>
      </c>
      <c r="B13" s="85" t="s">
        <v>32</v>
      </c>
      <c r="C13" s="85"/>
      <c r="D13" s="86" t="e" cm="1">
        <f t="array" ref="D13">_xlfn.IFS(Tabla25647[[#This Row],[Resultado]]="SÍ",1,Tabla25647[[#This Row],[Resultado]]="PARCIALMENTE",0.5,Tabla25647[[#This Row],[Resultado]]="NO",0)</f>
        <v>#N/A</v>
      </c>
      <c r="E13" s="87" t="s">
        <v>33</v>
      </c>
    </row>
    <row r="14" spans="1:5" ht="28.8" x14ac:dyDescent="0.3">
      <c r="A14" s="78">
        <v>10</v>
      </c>
      <c r="B14" s="85" t="s">
        <v>34</v>
      </c>
      <c r="C14" s="85"/>
      <c r="D14" s="86" t="e" cm="1">
        <f t="array" ref="D14">_xlfn.IFS(Tabla25647[[#This Row],[Resultado]]="SÍ",1,Tabla25647[[#This Row],[Resultado]]="PARCIALMENTE",0.5,Tabla25647[[#This Row],[Resultado]]="NO",0)</f>
        <v>#N/A</v>
      </c>
      <c r="E14" s="87" t="s">
        <v>35</v>
      </c>
    </row>
    <row r="15" spans="1:5" ht="43.2" x14ac:dyDescent="0.3">
      <c r="A15" s="78">
        <v>11</v>
      </c>
      <c r="B15" s="28" t="s">
        <v>527</v>
      </c>
      <c r="C15" s="9"/>
      <c r="D15" s="86" t="e" cm="1">
        <f t="array" ref="D15">_xlfn.IFS(Tabla25647[[#This Row],[Resultado]]="SÍ",1,Tabla25647[[#This Row],[Resultado]]="PARCIALMENTE",0.5,Tabla25647[[#This Row],[Resultado]]="NO",0)</f>
        <v>#N/A</v>
      </c>
      <c r="E15" s="87" t="s">
        <v>524</v>
      </c>
    </row>
    <row r="16" spans="1:5" x14ac:dyDescent="0.3">
      <c r="A16" s="4"/>
      <c r="B16" s="28"/>
      <c r="C16" s="9"/>
      <c r="D16" s="33"/>
      <c r="E16" s="27"/>
    </row>
    <row r="17" spans="1:5" x14ac:dyDescent="0.3">
      <c r="A17" s="3"/>
      <c r="B17" s="13"/>
      <c r="C17" s="11"/>
      <c r="D17" s="95" t="e">
        <f>(SUBTOTAL(109,Tabla25647[Ponderación])*10)/(COUNTIF(Tabla25647[Ítem de control], "*"))</f>
        <v>#N/A</v>
      </c>
      <c r="E17"/>
    </row>
    <row r="20" spans="1:5" ht="15.6" x14ac:dyDescent="0.3">
      <c r="B20" s="31" t="s">
        <v>36</v>
      </c>
      <c r="C20" s="31" t="s">
        <v>7</v>
      </c>
    </row>
    <row r="21" spans="1:5" x14ac:dyDescent="0.3">
      <c r="B21" s="32" t="s">
        <v>4</v>
      </c>
      <c r="C21" s="32">
        <f>COUNTIF(Tabla25647[Resultado],"SÍ")</f>
        <v>0</v>
      </c>
    </row>
    <row r="22" spans="1:5" x14ac:dyDescent="0.3">
      <c r="B22" s="32" t="s">
        <v>3</v>
      </c>
      <c r="C22" s="32">
        <f>COUNTIF(Tabla25647[Resultado],"PARCIALMENTE")</f>
        <v>0</v>
      </c>
    </row>
    <row r="23" spans="1:5" x14ac:dyDescent="0.3">
      <c r="B23" s="32" t="s">
        <v>5</v>
      </c>
      <c r="C23" s="32">
        <f>COUNTIF(Tabla25647[Resultado],"NO")</f>
        <v>0</v>
      </c>
    </row>
    <row r="25" spans="1:5" ht="15" thickBot="1" x14ac:dyDescent="0.35">
      <c r="B25" s="3" t="s">
        <v>37</v>
      </c>
    </row>
    <row r="26" spans="1:5" ht="29.4" thickBot="1" x14ac:dyDescent="0.35">
      <c r="B26" s="14" t="s">
        <v>2</v>
      </c>
      <c r="C26" s="15" t="s">
        <v>8</v>
      </c>
    </row>
    <row r="27" spans="1:5" ht="15" thickBot="1" x14ac:dyDescent="0.35">
      <c r="B27" s="16">
        <v>10</v>
      </c>
      <c r="C27" s="17" t="s">
        <v>13</v>
      </c>
    </row>
    <row r="28" spans="1:5" ht="15" thickBot="1" x14ac:dyDescent="0.35">
      <c r="B28" s="18" t="s">
        <v>41</v>
      </c>
      <c r="C28" s="19" t="s">
        <v>9</v>
      </c>
    </row>
    <row r="29" spans="1:5" ht="15" thickBot="1" x14ac:dyDescent="0.35">
      <c r="B29" s="20" t="s">
        <v>40</v>
      </c>
      <c r="C29" s="21" t="s">
        <v>39</v>
      </c>
    </row>
    <row r="30" spans="1:5" ht="15" thickBot="1" x14ac:dyDescent="0.35">
      <c r="B30" s="22" t="s">
        <v>14</v>
      </c>
      <c r="C30" s="23" t="s">
        <v>10</v>
      </c>
    </row>
    <row r="31" spans="1:5" ht="15" thickBot="1" x14ac:dyDescent="0.35">
      <c r="B31" s="24" t="s">
        <v>42</v>
      </c>
      <c r="C31" s="25" t="s">
        <v>11</v>
      </c>
    </row>
    <row r="32" spans="1:5" ht="15" thickBot="1" x14ac:dyDescent="0.35"/>
    <row r="33" spans="2:3" ht="15" thickBot="1" x14ac:dyDescent="0.35">
      <c r="B33" s="29" t="s">
        <v>38</v>
      </c>
      <c r="C33" s="30" t="e" cm="1">
        <f t="array" ref="C33">_xlfn.IFS(
  Tabla25647[[#Totals],[Ponderación]]&lt;=2, C31,
  Tabla25647[[#Totals],[Ponderación]]&lt;=5.5, C30,
  Tabla25647[[#Totals],[Ponderación]]&lt;=7.5, C29,
  Tabla25647[[#Totals],[Ponderación]]&lt;=9.5, C28,
  Tabla25647[[#Totals],[Ponderación]]=10, C27
)</f>
        <v>#N/A</v>
      </c>
    </row>
  </sheetData>
  <mergeCells count="1">
    <mergeCell ref="C1:E1"/>
  </mergeCells>
  <conditionalFormatting sqref="C5:C16">
    <cfRule type="containsText" dxfId="187" priority="1" operator="containsText" text="PARCIALMENTE">
      <formula>NOT(ISERROR(SEARCH("PARCIALMENTE",C5)))</formula>
    </cfRule>
    <cfRule type="containsText" dxfId="186" priority="2" operator="containsText" text="NO">
      <formula>NOT(ISERROR(SEARCH("NO",C5)))</formula>
    </cfRule>
    <cfRule type="containsText" dxfId="185" priority="3" operator="containsText" text="SÍ">
      <formula>NOT(ISERROR(SEARCH("SÍ",C5)))</formula>
    </cfRule>
  </conditionalFormatting>
  <conditionalFormatting sqref="D5:D16">
    <cfRule type="containsText" dxfId="184" priority="35" operator="containsText" text="SÍ">
      <formula>NOT(ISERROR(SEARCH("SÍ",D5)))</formula>
    </cfRule>
    <cfRule type="containsText" dxfId="183" priority="36" operator="containsText" text="NO">
      <formula>NOT(ISERROR(SEARCH("NO",D5)))</formula>
    </cfRule>
  </conditionalFormatting>
  <conditionalFormatting sqref="D18:D133">
    <cfRule type="cellIs" dxfId="182" priority="29" operator="greaterThan">
      <formula>TODAY()</formula>
    </cfRule>
  </conditionalFormatting>
  <dataValidations count="1">
    <dataValidation type="list" allowBlank="1" showInputMessage="1" showErrorMessage="1" sqref="C5:C16" xr:uid="{39289626-E36A-469B-A7E5-280A899A92D9}">
      <formula1>"SÍ,PARCIALMENTE,NO"</formula1>
    </dataValidation>
  </dataValidations>
  <pageMargins left="0.7" right="0.7" top="0.75" bottom="0.75" header="0.3" footer="0.3"/>
  <pageSetup paperSize="8" orientation="landscape"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6CF52-5AB9-424E-8165-C8A1490447CC}">
  <dimension ref="A1:E33"/>
  <sheetViews>
    <sheetView topLeftCell="A5" zoomScaleNormal="100" workbookViewId="0">
      <selection activeCell="E15" sqref="E15"/>
    </sheetView>
  </sheetViews>
  <sheetFormatPr baseColWidth="10" defaultColWidth="11.5546875" defaultRowHeight="14.4" x14ac:dyDescent="0.3"/>
  <cols>
    <col min="1" max="1" width="4.6640625" style="1" customWidth="1"/>
    <col min="2" max="2" width="79.33203125" style="1" customWidth="1"/>
    <col min="3" max="3" width="17.5546875" style="1" customWidth="1"/>
    <col min="4" max="4" width="15.88671875" style="5" customWidth="1"/>
    <col min="5" max="5" width="55.33203125" style="1" customWidth="1"/>
    <col min="6" max="6" width="58.77734375" style="1" customWidth="1"/>
    <col min="7" max="16384" width="11.5546875" style="1"/>
  </cols>
  <sheetData>
    <row r="1" spans="1:5" ht="63" customHeight="1" thickBot="1" x14ac:dyDescent="0.35">
      <c r="A1" s="7"/>
      <c r="B1" s="26" t="s">
        <v>43</v>
      </c>
      <c r="C1" s="98" t="e" vm="1">
        <v>#VALUE!</v>
      </c>
      <c r="D1" s="98"/>
      <c r="E1" s="98"/>
    </row>
    <row r="2" spans="1:5" ht="21" x14ac:dyDescent="0.4">
      <c r="A2" s="6"/>
    </row>
    <row r="3" spans="1:5" x14ac:dyDescent="0.3">
      <c r="A3" s="1" t="s">
        <v>63</v>
      </c>
    </row>
    <row r="4" spans="1:5" s="2" customFormat="1" ht="18" customHeight="1" x14ac:dyDescent="0.3">
      <c r="A4" s="12" t="s">
        <v>0</v>
      </c>
      <c r="B4" s="12" t="s">
        <v>1</v>
      </c>
      <c r="C4" s="12" t="s">
        <v>2</v>
      </c>
      <c r="D4" s="12" t="s">
        <v>6</v>
      </c>
      <c r="E4" s="12" t="s">
        <v>17</v>
      </c>
    </row>
    <row r="5" spans="1:5" ht="28.8" x14ac:dyDescent="0.3">
      <c r="A5" s="78">
        <v>1</v>
      </c>
      <c r="B5" s="85" t="s">
        <v>44</v>
      </c>
      <c r="C5" s="84"/>
      <c r="D5" s="86" t="e" cm="1">
        <f t="array" ref="D5">_xlfn.IFS(Tabla256474[[#This Row],[Resultado]]="SÍ",1,Tabla256474[[#This Row],[Resultado]]="PARCIALMENTE",0.5,Tabla256474[[#This Row],[Resultado]]="NO",0)</f>
        <v>#N/A</v>
      </c>
      <c r="E5" s="87" t="s">
        <v>45</v>
      </c>
    </row>
    <row r="6" spans="1:5" x14ac:dyDescent="0.3">
      <c r="A6" s="78">
        <v>2</v>
      </c>
      <c r="B6" s="85" t="s">
        <v>50</v>
      </c>
      <c r="C6" s="84"/>
      <c r="D6" s="86" t="e" cm="1">
        <f t="array" ref="D6">_xlfn.IFS(Tabla256474[[#This Row],[Resultado]]="SÍ",1,Tabla256474[[#This Row],[Resultado]]="PARCIALMENTE",0.5,Tabla256474[[#This Row],[Resultado]]="NO",0)</f>
        <v>#N/A</v>
      </c>
      <c r="E6" s="87" t="s">
        <v>48</v>
      </c>
    </row>
    <row r="7" spans="1:5" ht="28.8" x14ac:dyDescent="0.3">
      <c r="A7" s="78">
        <v>3</v>
      </c>
      <c r="B7" s="85" t="s">
        <v>47</v>
      </c>
      <c r="C7" s="84"/>
      <c r="D7" s="86" t="e" cm="1">
        <f t="array" ref="D7">_xlfn.IFS(Tabla256474[[#This Row],[Resultado]]="SÍ",1,Tabla256474[[#This Row],[Resultado]]="PARCIALMENTE",0.5,Tabla256474[[#This Row],[Resultado]]="NO",0)</f>
        <v>#N/A</v>
      </c>
      <c r="E7" s="87" t="s">
        <v>49</v>
      </c>
    </row>
    <row r="8" spans="1:5" ht="30" customHeight="1" x14ac:dyDescent="0.3">
      <c r="A8" s="78">
        <v>4</v>
      </c>
      <c r="B8" s="85" t="s">
        <v>51</v>
      </c>
      <c r="C8" s="85"/>
      <c r="D8" s="86" t="e" cm="1">
        <f t="array" ref="D8">_xlfn.IFS(Tabla256474[[#This Row],[Resultado]]="SÍ",1,Tabla256474[[#This Row],[Resultado]]="PARCIALMENTE",0.5,Tabla256474[[#This Row],[Resultado]]="NO",0)</f>
        <v>#N/A</v>
      </c>
      <c r="E8" s="87" t="s">
        <v>52</v>
      </c>
    </row>
    <row r="9" spans="1:5" ht="28.8" x14ac:dyDescent="0.3">
      <c r="A9" s="78">
        <v>5</v>
      </c>
      <c r="B9" s="85" t="s">
        <v>53</v>
      </c>
      <c r="C9" s="85"/>
      <c r="D9" s="86" t="e" cm="1">
        <f t="array" ref="D9">_xlfn.IFS(Tabla256474[[#This Row],[Resultado]]="SÍ",1,Tabla256474[[#This Row],[Resultado]]="PARCIALMENTE",0.5,Tabla256474[[#This Row],[Resultado]]="NO",0)</f>
        <v>#N/A</v>
      </c>
      <c r="E9" s="87" t="s">
        <v>54</v>
      </c>
    </row>
    <row r="10" spans="1:5" ht="28.8" x14ac:dyDescent="0.3">
      <c r="A10" s="78">
        <v>6</v>
      </c>
      <c r="B10" s="85" t="s">
        <v>56</v>
      </c>
      <c r="C10" s="85"/>
      <c r="D10" s="86" t="e" cm="1">
        <f t="array" ref="D10">_xlfn.IFS(Tabla256474[[#This Row],[Resultado]]="SÍ",1,Tabla256474[[#This Row],[Resultado]]="PARCIALMENTE",0.5,Tabla256474[[#This Row],[Resultado]]="NO",0)</f>
        <v>#N/A</v>
      </c>
      <c r="E10" s="87" t="s">
        <v>55</v>
      </c>
    </row>
    <row r="11" spans="1:5" ht="28.8" x14ac:dyDescent="0.3">
      <c r="A11" s="78">
        <v>7</v>
      </c>
      <c r="B11" s="85" t="s">
        <v>64</v>
      </c>
      <c r="C11" s="85"/>
      <c r="D11" s="86" t="e" cm="1">
        <f t="array" ref="D11">_xlfn.IFS(Tabla256474[[#This Row],[Resultado]]="SÍ",1,Tabla256474[[#This Row],[Resultado]]="PARCIALMENTE",0.5,Tabla256474[[#This Row],[Resultado]]="NO",0)</f>
        <v>#N/A</v>
      </c>
      <c r="E11" s="87" t="s">
        <v>65</v>
      </c>
    </row>
    <row r="12" spans="1:5" ht="43.2" x14ac:dyDescent="0.3">
      <c r="A12" s="78">
        <v>8</v>
      </c>
      <c r="B12" s="85" t="s">
        <v>57</v>
      </c>
      <c r="C12" s="85"/>
      <c r="D12" s="86" t="e" cm="1">
        <f t="array" ref="D12">_xlfn.IFS(Tabla256474[[#This Row],[Resultado]]="SÍ",1,Tabla256474[[#This Row],[Resultado]]="PARCIALMENTE",0.5,Tabla256474[[#This Row],[Resultado]]="NO",0)</f>
        <v>#N/A</v>
      </c>
      <c r="E12" s="87" t="s">
        <v>58</v>
      </c>
    </row>
    <row r="13" spans="1:5" ht="43.2" x14ac:dyDescent="0.3">
      <c r="A13" s="78">
        <v>9</v>
      </c>
      <c r="B13" s="85" t="s">
        <v>59</v>
      </c>
      <c r="C13" s="85"/>
      <c r="D13" s="86" t="e" cm="1">
        <f t="array" ref="D13">_xlfn.IFS(Tabla256474[[#This Row],[Resultado]]="SÍ",1,Tabla256474[[#This Row],[Resultado]]="PARCIALMENTE",0.5,Tabla256474[[#This Row],[Resultado]]="NO",0)</f>
        <v>#N/A</v>
      </c>
      <c r="E13" s="87" t="s">
        <v>62</v>
      </c>
    </row>
    <row r="14" spans="1:5" ht="28.8" x14ac:dyDescent="0.3">
      <c r="A14" s="78">
        <v>10</v>
      </c>
      <c r="B14" s="85" t="s">
        <v>60</v>
      </c>
      <c r="C14" s="85"/>
      <c r="D14" s="86" t="e" cm="1">
        <f t="array" ref="D14">_xlfn.IFS(Tabla256474[[#This Row],[Resultado]]="SÍ",1,Tabla256474[[#This Row],[Resultado]]="PARCIALMENTE",0.5,Tabla256474[[#This Row],[Resultado]]="NO",0)</f>
        <v>#N/A</v>
      </c>
      <c r="E14" s="87" t="s">
        <v>61</v>
      </c>
    </row>
    <row r="15" spans="1:5" ht="57.6" x14ac:dyDescent="0.3">
      <c r="A15" s="78">
        <v>11</v>
      </c>
      <c r="B15" s="28" t="s">
        <v>528</v>
      </c>
      <c r="C15" s="9"/>
      <c r="D15" s="86" t="e" cm="1">
        <f t="array" ref="D15">_xlfn.IFS(Tabla256474[[#This Row],[Resultado]]="SÍ",1,Tabla256474[[#This Row],[Resultado]]="PARCIALMENTE",0.5,Tabla256474[[#This Row],[Resultado]]="NO",0)</f>
        <v>#N/A</v>
      </c>
      <c r="E15" s="87" t="s">
        <v>524</v>
      </c>
    </row>
    <row r="16" spans="1:5" x14ac:dyDescent="0.3">
      <c r="A16" s="4"/>
      <c r="B16" s="28"/>
      <c r="C16" s="9"/>
      <c r="D16" s="33"/>
      <c r="E16" s="27"/>
    </row>
    <row r="17" spans="1:5" x14ac:dyDescent="0.3">
      <c r="A17" s="4"/>
      <c r="B17" s="13"/>
      <c r="C17" s="11"/>
      <c r="D17" s="95" t="e">
        <f>(SUBTOTAL(109,Tabla256474[Ponderación])*10)/(COUNTIF(Tabla256474[Ítem de control], "*"))</f>
        <v>#N/A</v>
      </c>
      <c r="E17"/>
    </row>
    <row r="20" spans="1:5" ht="15.6" x14ac:dyDescent="0.3">
      <c r="B20" s="31" t="s">
        <v>36</v>
      </c>
      <c r="C20" s="31" t="s">
        <v>7</v>
      </c>
    </row>
    <row r="21" spans="1:5" x14ac:dyDescent="0.3">
      <c r="B21" s="32" t="s">
        <v>4</v>
      </c>
      <c r="C21" s="32">
        <f>COUNTIF(Tabla256474[Resultado],"SÍ")</f>
        <v>0</v>
      </c>
    </row>
    <row r="22" spans="1:5" x14ac:dyDescent="0.3">
      <c r="B22" s="32" t="s">
        <v>3</v>
      </c>
      <c r="C22" s="32">
        <f>COUNTIF(Tabla256474[Resultado],"PARCIALMENTE")</f>
        <v>0</v>
      </c>
    </row>
    <row r="23" spans="1:5" x14ac:dyDescent="0.3">
      <c r="B23" s="32" t="s">
        <v>5</v>
      </c>
      <c r="C23" s="32">
        <f>COUNTIF(Tabla256474[Resultado],"NO")</f>
        <v>0</v>
      </c>
    </row>
    <row r="25" spans="1:5" ht="15" thickBot="1" x14ac:dyDescent="0.35">
      <c r="B25" s="3" t="s">
        <v>37</v>
      </c>
    </row>
    <row r="26" spans="1:5" ht="29.4" thickBot="1" x14ac:dyDescent="0.35">
      <c r="B26" s="14" t="s">
        <v>2</v>
      </c>
      <c r="C26" s="15" t="s">
        <v>8</v>
      </c>
    </row>
    <row r="27" spans="1:5" ht="15" thickBot="1" x14ac:dyDescent="0.35">
      <c r="B27" s="16">
        <v>10</v>
      </c>
      <c r="C27" s="17" t="s">
        <v>13</v>
      </c>
    </row>
    <row r="28" spans="1:5" ht="15" thickBot="1" x14ac:dyDescent="0.35">
      <c r="B28" s="18" t="s">
        <v>41</v>
      </c>
      <c r="C28" s="19" t="s">
        <v>9</v>
      </c>
    </row>
    <row r="29" spans="1:5" ht="15" thickBot="1" x14ac:dyDescent="0.35">
      <c r="B29" s="20" t="s">
        <v>40</v>
      </c>
      <c r="C29" s="21" t="s">
        <v>39</v>
      </c>
    </row>
    <row r="30" spans="1:5" ht="15" thickBot="1" x14ac:dyDescent="0.35">
      <c r="B30" s="22" t="s">
        <v>14</v>
      </c>
      <c r="C30" s="23" t="s">
        <v>10</v>
      </c>
    </row>
    <row r="31" spans="1:5" ht="15" thickBot="1" x14ac:dyDescent="0.35">
      <c r="B31" s="24" t="s">
        <v>42</v>
      </c>
      <c r="C31" s="25" t="s">
        <v>11</v>
      </c>
    </row>
    <row r="32" spans="1:5" ht="15" thickBot="1" x14ac:dyDescent="0.35"/>
    <row r="33" spans="2:3" ht="15" thickBot="1" x14ac:dyDescent="0.35">
      <c r="B33" s="29" t="s">
        <v>38</v>
      </c>
      <c r="C33" s="30" t="e" cm="1">
        <f t="array" ref="C33">_xlfn.IFS(
  Tabla256474[[#Totals],[Ponderación]]&lt;=2, C31,
  Tabla256474[[#Totals],[Ponderación]]&lt;=5.5, C30,
  Tabla256474[[#Totals],[Ponderación]]&lt;=7.5, C29,
  Tabla256474[[#Totals],[Ponderación]]&lt;=9.5, C28,
  Tabla256474[[#Totals],[Ponderación]]=10, C27
)</f>
        <v>#N/A</v>
      </c>
    </row>
  </sheetData>
  <mergeCells count="1">
    <mergeCell ref="C1:E1"/>
  </mergeCells>
  <conditionalFormatting sqref="C5:C16">
    <cfRule type="containsText" dxfId="181" priority="1" operator="containsText" text="PARCIALMENTE">
      <formula>NOT(ISERROR(SEARCH("PARCIALMENTE",C5)))</formula>
    </cfRule>
    <cfRule type="containsText" dxfId="180" priority="2" operator="containsText" text="NO">
      <formula>NOT(ISERROR(SEARCH("NO",C5)))</formula>
    </cfRule>
    <cfRule type="containsText" dxfId="179" priority="3" operator="containsText" text="SÍ">
      <formula>NOT(ISERROR(SEARCH("SÍ",C5)))</formula>
    </cfRule>
  </conditionalFormatting>
  <conditionalFormatting sqref="D5:D16">
    <cfRule type="containsText" dxfId="178" priority="5" operator="containsText" text="SÍ">
      <formula>NOT(ISERROR(SEARCH("SÍ",D5)))</formula>
    </cfRule>
    <cfRule type="containsText" dxfId="177" priority="6" operator="containsText" text="NO">
      <formula>NOT(ISERROR(SEARCH("NO",D5)))</formula>
    </cfRule>
  </conditionalFormatting>
  <conditionalFormatting sqref="D18:D133">
    <cfRule type="cellIs" dxfId="176" priority="4" operator="greaterThan">
      <formula>TODAY()</formula>
    </cfRule>
  </conditionalFormatting>
  <dataValidations count="1">
    <dataValidation type="list" allowBlank="1" showInputMessage="1" showErrorMessage="1" sqref="C5:C16" xr:uid="{E63B9C22-9AD0-439F-8FF0-EAD1246DE712}">
      <formula1>"SÍ,PARCIALMENTE,NO"</formula1>
    </dataValidation>
  </dataValidations>
  <pageMargins left="0.7" right="0.7" top="0.75" bottom="0.75" header="0.3" footer="0.3"/>
  <pageSetup paperSize="8" orientation="landscape" r:id="rId1"/>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13D78-2EE5-4D2C-910E-0A5646419473}">
  <dimension ref="A1:E33"/>
  <sheetViews>
    <sheetView topLeftCell="A3" zoomScaleNormal="100" workbookViewId="0">
      <selection activeCell="B15" sqref="B15"/>
    </sheetView>
  </sheetViews>
  <sheetFormatPr baseColWidth="10" defaultColWidth="11.5546875" defaultRowHeight="14.4" x14ac:dyDescent="0.3"/>
  <cols>
    <col min="1" max="1" width="4.6640625" style="1" customWidth="1"/>
    <col min="2" max="2" width="79.33203125" style="1" customWidth="1"/>
    <col min="3" max="3" width="17.5546875" style="1" customWidth="1"/>
    <col min="4" max="4" width="15.88671875" style="5" customWidth="1"/>
    <col min="5" max="5" width="55.33203125" style="1" customWidth="1"/>
    <col min="6" max="6" width="58.77734375" style="1" customWidth="1"/>
    <col min="7" max="16384" width="11.5546875" style="1"/>
  </cols>
  <sheetData>
    <row r="1" spans="1:5" ht="63" customHeight="1" thickBot="1" x14ac:dyDescent="0.35">
      <c r="A1" s="7"/>
      <c r="B1" s="26" t="s">
        <v>66</v>
      </c>
      <c r="C1" s="98" t="e" vm="1">
        <v>#VALUE!</v>
      </c>
      <c r="D1" s="98"/>
      <c r="E1" s="98"/>
    </row>
    <row r="2" spans="1:5" ht="21" x14ac:dyDescent="0.4">
      <c r="A2" s="6"/>
    </row>
    <row r="3" spans="1:5" x14ac:dyDescent="0.3">
      <c r="A3" s="1" t="s">
        <v>87</v>
      </c>
    </row>
    <row r="4" spans="1:5" s="2" customFormat="1" ht="18" customHeight="1" x14ac:dyDescent="0.3">
      <c r="A4" s="12" t="s">
        <v>0</v>
      </c>
      <c r="B4" s="12" t="s">
        <v>1</v>
      </c>
      <c r="C4" s="12" t="s">
        <v>2</v>
      </c>
      <c r="D4" s="12" t="s">
        <v>6</v>
      </c>
      <c r="E4" s="12" t="s">
        <v>17</v>
      </c>
    </row>
    <row r="5" spans="1:5" ht="28.8" x14ac:dyDescent="0.3">
      <c r="A5" s="78">
        <v>1</v>
      </c>
      <c r="B5" s="92" t="s">
        <v>67</v>
      </c>
      <c r="C5" s="93"/>
      <c r="D5" s="74" t="e" cm="1">
        <f t="array" ref="D5">_xlfn.IFS(Tabla2564745[[#This Row],[Resultado]]="SÍ",1,Tabla2564745[[#This Row],[Resultado]]="PARCIALMENTE",0.5,Tabla2564745[[#This Row],[Resultado]]="NO",0)</f>
        <v>#N/A</v>
      </c>
      <c r="E5" s="94" t="s">
        <v>68</v>
      </c>
    </row>
    <row r="6" spans="1:5" ht="28.8" x14ac:dyDescent="0.3">
      <c r="A6" s="78">
        <v>2</v>
      </c>
      <c r="B6" s="92" t="s">
        <v>85</v>
      </c>
      <c r="C6" s="93"/>
      <c r="D6" s="74" t="e" cm="1">
        <f t="array" ref="D6">_xlfn.IFS(Tabla2564745[[#This Row],[Resultado]]="SÍ",1,Tabla2564745[[#This Row],[Resultado]]="PARCIALMENTE",0.5,Tabla2564745[[#This Row],[Resultado]]="NO",0)</f>
        <v>#N/A</v>
      </c>
      <c r="E6" s="94" t="s">
        <v>86</v>
      </c>
    </row>
    <row r="7" spans="1:5" ht="28.8" x14ac:dyDescent="0.3">
      <c r="A7" s="78">
        <v>3</v>
      </c>
      <c r="B7" s="92" t="s">
        <v>69</v>
      </c>
      <c r="C7" s="93"/>
      <c r="D7" s="74" t="e" cm="1">
        <f t="array" ref="D7">_xlfn.IFS(Tabla2564745[[#This Row],[Resultado]]="SÍ",1,Tabla2564745[[#This Row],[Resultado]]="PARCIALMENTE",0.5,Tabla2564745[[#This Row],[Resultado]]="NO",0)</f>
        <v>#N/A</v>
      </c>
      <c r="E7" s="94" t="s">
        <v>74</v>
      </c>
    </row>
    <row r="8" spans="1:5" ht="42.6" customHeight="1" x14ac:dyDescent="0.3">
      <c r="A8" s="78">
        <v>4</v>
      </c>
      <c r="B8" s="92" t="s">
        <v>70</v>
      </c>
      <c r="C8" s="92"/>
      <c r="D8" s="74" t="e" cm="1">
        <f t="array" ref="D8">_xlfn.IFS(Tabla2564745[[#This Row],[Resultado]]="SÍ",1,Tabla2564745[[#This Row],[Resultado]]="PARCIALMENTE",0.5,Tabla2564745[[#This Row],[Resultado]]="NO",0)</f>
        <v>#N/A</v>
      </c>
      <c r="E8" s="94" t="s">
        <v>71</v>
      </c>
    </row>
    <row r="9" spans="1:5" ht="43.2" x14ac:dyDescent="0.3">
      <c r="A9" s="78">
        <v>5</v>
      </c>
      <c r="B9" s="92" t="s">
        <v>72</v>
      </c>
      <c r="C9" s="92"/>
      <c r="D9" s="74" t="e" cm="1">
        <f t="array" ref="D9">_xlfn.IFS(Tabla2564745[[#This Row],[Resultado]]="SÍ",1,Tabla2564745[[#This Row],[Resultado]]="PARCIALMENTE",0.5,Tabla2564745[[#This Row],[Resultado]]="NO",0)</f>
        <v>#N/A</v>
      </c>
      <c r="E9" s="94" t="s">
        <v>73</v>
      </c>
    </row>
    <row r="10" spans="1:5" ht="43.2" x14ac:dyDescent="0.3">
      <c r="A10" s="78">
        <v>6</v>
      </c>
      <c r="B10" s="92" t="s">
        <v>75</v>
      </c>
      <c r="C10" s="92"/>
      <c r="D10" s="74" t="e" cm="1">
        <f t="array" ref="D10">_xlfn.IFS(Tabla2564745[[#This Row],[Resultado]]="SÍ",1,Tabla2564745[[#This Row],[Resultado]]="PARCIALMENTE",0.5,Tabla2564745[[#This Row],[Resultado]]="NO",0)</f>
        <v>#N/A</v>
      </c>
      <c r="E10" s="94" t="s">
        <v>76</v>
      </c>
    </row>
    <row r="11" spans="1:5" ht="43.2" x14ac:dyDescent="0.3">
      <c r="A11" s="78">
        <v>7</v>
      </c>
      <c r="B11" s="92" t="s">
        <v>77</v>
      </c>
      <c r="C11" s="92"/>
      <c r="D11" s="74" t="e" cm="1">
        <f t="array" ref="D11">_xlfn.IFS(Tabla2564745[[#This Row],[Resultado]]="SÍ",1,Tabla2564745[[#This Row],[Resultado]]="PARCIALMENTE",0.5,Tabla2564745[[#This Row],[Resultado]]="NO",0)</f>
        <v>#N/A</v>
      </c>
      <c r="E11" s="94" t="s">
        <v>78</v>
      </c>
    </row>
    <row r="12" spans="1:5" ht="28.8" x14ac:dyDescent="0.3">
      <c r="A12" s="78">
        <v>8</v>
      </c>
      <c r="B12" s="92" t="s">
        <v>79</v>
      </c>
      <c r="C12" s="92"/>
      <c r="D12" s="74" t="e" cm="1">
        <f t="array" ref="D12">_xlfn.IFS(Tabla2564745[[#This Row],[Resultado]]="SÍ",1,Tabla2564745[[#This Row],[Resultado]]="PARCIALMENTE",0.5,Tabla2564745[[#This Row],[Resultado]]="NO",0)</f>
        <v>#N/A</v>
      </c>
      <c r="E12" s="94" t="s">
        <v>80</v>
      </c>
    </row>
    <row r="13" spans="1:5" ht="28.8" x14ac:dyDescent="0.3">
      <c r="A13" s="78">
        <v>9</v>
      </c>
      <c r="B13" s="92" t="s">
        <v>81</v>
      </c>
      <c r="C13" s="92"/>
      <c r="D13" s="74" t="e" cm="1">
        <f t="array" ref="D13">_xlfn.IFS(Tabla2564745[[#This Row],[Resultado]]="SÍ",1,Tabla2564745[[#This Row],[Resultado]]="PARCIALMENTE",0.5,Tabla2564745[[#This Row],[Resultado]]="NO",0)</f>
        <v>#N/A</v>
      </c>
      <c r="E13" s="94" t="s">
        <v>82</v>
      </c>
    </row>
    <row r="14" spans="1:5" ht="28.8" x14ac:dyDescent="0.3">
      <c r="A14" s="78">
        <v>10</v>
      </c>
      <c r="B14" s="92" t="s">
        <v>84</v>
      </c>
      <c r="C14" s="92"/>
      <c r="D14" s="74" t="e" cm="1">
        <f t="array" ref="D14">_xlfn.IFS(Tabla2564745[[#This Row],[Resultado]]="SÍ",1,Tabla2564745[[#This Row],[Resultado]]="PARCIALMENTE",0.5,Tabla2564745[[#This Row],[Resultado]]="NO",0)</f>
        <v>#N/A</v>
      </c>
      <c r="E14" s="94" t="s">
        <v>83</v>
      </c>
    </row>
    <row r="15" spans="1:5" ht="43.2" x14ac:dyDescent="0.3">
      <c r="A15" s="78">
        <v>11</v>
      </c>
      <c r="B15" s="92" t="s">
        <v>529</v>
      </c>
      <c r="C15" s="92"/>
      <c r="D15" s="74" t="e" cm="1">
        <f t="array" ref="D15">_xlfn.IFS(Tabla2564745[[#This Row],[Resultado]]="SÍ",1,Tabla2564745[[#This Row],[Resultado]]="PARCIALMENTE",0.5,Tabla2564745[[#This Row],[Resultado]]="NO",0)</f>
        <v>#N/A</v>
      </c>
      <c r="E15" s="94" t="s">
        <v>524</v>
      </c>
    </row>
    <row r="16" spans="1:5" x14ac:dyDescent="0.3">
      <c r="A16" s="4"/>
      <c r="B16" s="28"/>
      <c r="C16" s="9"/>
      <c r="D16" s="33"/>
      <c r="E16" s="27"/>
    </row>
    <row r="17" spans="1:5" x14ac:dyDescent="0.3">
      <c r="A17" s="4"/>
      <c r="B17" s="13"/>
      <c r="C17" s="11"/>
      <c r="D17" s="95" t="e">
        <f>(SUBTOTAL(109,Tabla2564745[Ponderación])*10)/(COUNTIF(Tabla2564745[Ítem de control], "*"))</f>
        <v>#N/A</v>
      </c>
      <c r="E17"/>
    </row>
    <row r="20" spans="1:5" ht="15.6" x14ac:dyDescent="0.3">
      <c r="B20" s="31" t="s">
        <v>36</v>
      </c>
      <c r="C20" s="31" t="s">
        <v>7</v>
      </c>
    </row>
    <row r="21" spans="1:5" x14ac:dyDescent="0.3">
      <c r="B21" s="32" t="s">
        <v>4</v>
      </c>
      <c r="C21" s="32">
        <f>COUNTIF(Tabla2564745[Resultado],"SÍ")</f>
        <v>0</v>
      </c>
    </row>
    <row r="22" spans="1:5" x14ac:dyDescent="0.3">
      <c r="B22" s="32" t="s">
        <v>3</v>
      </c>
      <c r="C22" s="32">
        <f>COUNTIF(Tabla2564745[Resultado],"PARCIALMENTE")</f>
        <v>0</v>
      </c>
    </row>
    <row r="23" spans="1:5" x14ac:dyDescent="0.3">
      <c r="B23" s="32" t="s">
        <v>5</v>
      </c>
      <c r="C23" s="32">
        <f>COUNTIF(Tabla2564745[Resultado],"NO")</f>
        <v>0</v>
      </c>
    </row>
    <row r="25" spans="1:5" ht="15" thickBot="1" x14ac:dyDescent="0.35">
      <c r="B25" s="3" t="s">
        <v>37</v>
      </c>
    </row>
    <row r="26" spans="1:5" ht="29.4" thickBot="1" x14ac:dyDescent="0.35">
      <c r="B26" s="14" t="s">
        <v>2</v>
      </c>
      <c r="C26" s="15" t="s">
        <v>8</v>
      </c>
    </row>
    <row r="27" spans="1:5" ht="15" thickBot="1" x14ac:dyDescent="0.35">
      <c r="B27" s="16">
        <v>10</v>
      </c>
      <c r="C27" s="17" t="s">
        <v>13</v>
      </c>
    </row>
    <row r="28" spans="1:5" ht="15" thickBot="1" x14ac:dyDescent="0.35">
      <c r="B28" s="18" t="s">
        <v>41</v>
      </c>
      <c r="C28" s="19" t="s">
        <v>9</v>
      </c>
    </row>
    <row r="29" spans="1:5" ht="15" thickBot="1" x14ac:dyDescent="0.35">
      <c r="B29" s="20" t="s">
        <v>40</v>
      </c>
      <c r="C29" s="21" t="s">
        <v>39</v>
      </c>
    </row>
    <row r="30" spans="1:5" ht="15" thickBot="1" x14ac:dyDescent="0.35">
      <c r="B30" s="22" t="s">
        <v>14</v>
      </c>
      <c r="C30" s="23" t="s">
        <v>10</v>
      </c>
    </row>
    <row r="31" spans="1:5" ht="15" thickBot="1" x14ac:dyDescent="0.35">
      <c r="B31" s="24" t="s">
        <v>42</v>
      </c>
      <c r="C31" s="25" t="s">
        <v>11</v>
      </c>
    </row>
    <row r="32" spans="1:5" ht="15" thickBot="1" x14ac:dyDescent="0.35"/>
    <row r="33" spans="2:3" ht="15" thickBot="1" x14ac:dyDescent="0.35">
      <c r="B33" s="29" t="s">
        <v>38</v>
      </c>
      <c r="C33" s="30" t="e" cm="1">
        <f t="array" ref="C33">_xlfn.IFS(
  Tabla2564745[[#Totals],[Ponderación]]&lt;=2, C31,
  Tabla2564745[[#Totals],[Ponderación]]&lt;=5.5, C30,
  Tabla2564745[[#Totals],[Ponderación]]&lt;=7.5, C29,
  Tabla2564745[[#Totals],[Ponderación]]&lt;=9.5, C28,
  Tabla2564745[[#Totals],[Ponderación]]=10, C27
)</f>
        <v>#N/A</v>
      </c>
    </row>
  </sheetData>
  <mergeCells count="1">
    <mergeCell ref="C1:E1"/>
  </mergeCells>
  <conditionalFormatting sqref="C5:C16">
    <cfRule type="containsText" dxfId="175" priority="1" operator="containsText" text="PARCIALMENTE">
      <formula>NOT(ISERROR(SEARCH("PARCIALMENTE",C5)))</formula>
    </cfRule>
    <cfRule type="containsText" dxfId="174" priority="2" operator="containsText" text="NO">
      <formula>NOT(ISERROR(SEARCH("NO",C5)))</formula>
    </cfRule>
    <cfRule type="containsText" dxfId="173" priority="3" operator="containsText" text="SÍ">
      <formula>NOT(ISERROR(SEARCH("SÍ",C5)))</formula>
    </cfRule>
  </conditionalFormatting>
  <conditionalFormatting sqref="D5:D16">
    <cfRule type="containsText" dxfId="172" priority="5" operator="containsText" text="SÍ">
      <formula>NOT(ISERROR(SEARCH("SÍ",D5)))</formula>
    </cfRule>
    <cfRule type="containsText" dxfId="171" priority="6" operator="containsText" text="NO">
      <formula>NOT(ISERROR(SEARCH("NO",D5)))</formula>
    </cfRule>
  </conditionalFormatting>
  <conditionalFormatting sqref="D18:D133">
    <cfRule type="cellIs" dxfId="170" priority="4" operator="greaterThan">
      <formula>TODAY()</formula>
    </cfRule>
  </conditionalFormatting>
  <dataValidations count="1">
    <dataValidation type="list" allowBlank="1" showInputMessage="1" showErrorMessage="1" sqref="C5:C16" xr:uid="{775D1C31-EF8B-4143-8B42-4C71653A72C8}">
      <formula1>"SÍ,PARCIALMENTE,NO"</formula1>
    </dataValidation>
  </dataValidations>
  <pageMargins left="0.7" right="0.7" top="0.75" bottom="0.75" header="0.3" footer="0.3"/>
  <pageSetup paperSize="8" orientation="landscape" r:id="rId1"/>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14313-C2F7-4818-9AC2-646A28B533D1}">
  <dimension ref="A1:E35"/>
  <sheetViews>
    <sheetView topLeftCell="A9" zoomScaleNormal="100" workbookViewId="0">
      <selection activeCell="B17" sqref="B17"/>
    </sheetView>
  </sheetViews>
  <sheetFormatPr baseColWidth="10" defaultColWidth="11.5546875" defaultRowHeight="14.4" x14ac:dyDescent="0.3"/>
  <cols>
    <col min="1" max="1" width="4.6640625" style="1" customWidth="1"/>
    <col min="2" max="2" width="79.33203125" style="1" customWidth="1"/>
    <col min="3" max="3" width="17.5546875" style="1" customWidth="1"/>
    <col min="4" max="4" width="15.88671875" style="5" customWidth="1"/>
    <col min="5" max="5" width="55.33203125" style="1" customWidth="1"/>
    <col min="6" max="6" width="58.77734375" style="1" customWidth="1"/>
    <col min="7" max="16384" width="11.5546875" style="1"/>
  </cols>
  <sheetData>
    <row r="1" spans="1:5" ht="63" customHeight="1" thickBot="1" x14ac:dyDescent="0.35">
      <c r="A1" s="7"/>
      <c r="B1" s="26" t="s">
        <v>89</v>
      </c>
      <c r="C1" s="98" t="e" vm="1">
        <v>#VALUE!</v>
      </c>
      <c r="D1" s="98"/>
      <c r="E1" s="98"/>
    </row>
    <row r="2" spans="1:5" ht="21" x14ac:dyDescent="0.4">
      <c r="A2" s="6"/>
    </row>
    <row r="3" spans="1:5" x14ac:dyDescent="0.3">
      <c r="A3" s="1" t="s">
        <v>88</v>
      </c>
    </row>
    <row r="4" spans="1:5" s="2" customFormat="1" ht="18" customHeight="1" x14ac:dyDescent="0.3">
      <c r="A4" s="12" t="s">
        <v>0</v>
      </c>
      <c r="B4" s="12" t="s">
        <v>1</v>
      </c>
      <c r="C4" s="12" t="s">
        <v>2</v>
      </c>
      <c r="D4" s="12" t="s">
        <v>6</v>
      </c>
      <c r="E4" s="12" t="s">
        <v>17</v>
      </c>
    </row>
    <row r="5" spans="1:5" ht="28.8" x14ac:dyDescent="0.3">
      <c r="A5" s="78">
        <v>1</v>
      </c>
      <c r="B5" s="85" t="s">
        <v>90</v>
      </c>
      <c r="C5" s="84"/>
      <c r="D5" s="86" t="e" cm="1">
        <f t="array" ref="D5">_xlfn.IFS(Tabla25647456[[#This Row],[Resultado]]="SÍ",1,Tabla25647456[[#This Row],[Resultado]]="PARCIALMENTE",0.5,Tabla25647456[[#This Row],[Resultado]]="NO",0)</f>
        <v>#N/A</v>
      </c>
      <c r="E5" s="87" t="s">
        <v>91</v>
      </c>
    </row>
    <row r="6" spans="1:5" ht="28.8" x14ac:dyDescent="0.3">
      <c r="A6" s="78">
        <v>2</v>
      </c>
      <c r="B6" s="85" t="s">
        <v>92</v>
      </c>
      <c r="C6" s="84"/>
      <c r="D6" s="86" t="e" cm="1">
        <f t="array" ref="D6">_xlfn.IFS(Tabla25647456[[#This Row],[Resultado]]="SÍ",1,Tabla25647456[[#This Row],[Resultado]]="PARCIALMENTE",0.5,Tabla25647456[[#This Row],[Resultado]]="NO",0)</f>
        <v>#N/A</v>
      </c>
      <c r="E6" s="87" t="s">
        <v>93</v>
      </c>
    </row>
    <row r="7" spans="1:5" x14ac:dyDescent="0.3">
      <c r="A7" s="78">
        <v>3</v>
      </c>
      <c r="B7" s="85" t="s">
        <v>95</v>
      </c>
      <c r="C7" s="84"/>
      <c r="D7" s="86" t="e" cm="1">
        <f t="array" ref="D7">_xlfn.IFS(Tabla25647456[[#This Row],[Resultado]]="SÍ",1,Tabla25647456[[#This Row],[Resultado]]="PARCIALMENTE",0.5,Tabla25647456[[#This Row],[Resultado]]="NO",0)</f>
        <v>#N/A</v>
      </c>
      <c r="E7" s="87" t="s">
        <v>96</v>
      </c>
    </row>
    <row r="8" spans="1:5" ht="42.6" customHeight="1" x14ac:dyDescent="0.3">
      <c r="A8" s="78">
        <v>4</v>
      </c>
      <c r="B8" s="85" t="s">
        <v>97</v>
      </c>
      <c r="C8" s="84"/>
      <c r="D8" s="86" t="e" cm="1">
        <f t="array" ref="D8">_xlfn.IFS(Tabla25647456[[#This Row],[Resultado]]="SÍ",1,Tabla25647456[[#This Row],[Resultado]]="PARCIALMENTE",0.5,Tabla25647456[[#This Row],[Resultado]]="NO",0)</f>
        <v>#N/A</v>
      </c>
      <c r="E8" s="87" t="s">
        <v>94</v>
      </c>
    </row>
    <row r="9" spans="1:5" ht="28.8" x14ac:dyDescent="0.3">
      <c r="A9" s="78">
        <v>5</v>
      </c>
      <c r="B9" s="85" t="s">
        <v>98</v>
      </c>
      <c r="C9" s="84"/>
      <c r="D9" s="86" t="e" cm="1">
        <f t="array" ref="D9">_xlfn.IFS(Tabla25647456[[#This Row],[Resultado]]="SÍ",1,Tabla25647456[[#This Row],[Resultado]]="PARCIALMENTE",0.5,Tabla25647456[[#This Row],[Resultado]]="NO",0)</f>
        <v>#N/A</v>
      </c>
      <c r="E9" s="87" t="s">
        <v>99</v>
      </c>
    </row>
    <row r="10" spans="1:5" x14ac:dyDescent="0.3">
      <c r="A10" s="78">
        <v>6</v>
      </c>
      <c r="B10" s="85" t="s">
        <v>100</v>
      </c>
      <c r="C10" s="84"/>
      <c r="D10" s="86" t="e" cm="1">
        <f t="array" ref="D10">_xlfn.IFS(Tabla25647456[[#This Row],[Resultado]]="SÍ",1,Tabla25647456[[#This Row],[Resultado]]="PARCIALMENTE",0.5,Tabla25647456[[#This Row],[Resultado]]="NO",0)</f>
        <v>#N/A</v>
      </c>
      <c r="E10" s="87" t="s">
        <v>103</v>
      </c>
    </row>
    <row r="11" spans="1:5" ht="28.8" x14ac:dyDescent="0.3">
      <c r="A11" s="78">
        <v>7</v>
      </c>
      <c r="B11" s="85" t="s">
        <v>101</v>
      </c>
      <c r="C11" s="84"/>
      <c r="D11" s="86" t="e" cm="1">
        <f t="array" ref="D11">_xlfn.IFS(Tabla25647456[[#This Row],[Resultado]]="SÍ",1,Tabla25647456[[#This Row],[Resultado]]="PARCIALMENTE",0.5,Tabla25647456[[#This Row],[Resultado]]="NO",0)</f>
        <v>#N/A</v>
      </c>
      <c r="E11" s="87" t="s">
        <v>102</v>
      </c>
    </row>
    <row r="12" spans="1:5" ht="28.8" x14ac:dyDescent="0.3">
      <c r="A12" s="78">
        <v>8</v>
      </c>
      <c r="B12" s="85" t="s">
        <v>104</v>
      </c>
      <c r="C12" s="84"/>
      <c r="D12" s="86" t="e" cm="1">
        <f t="array" ref="D12">_xlfn.IFS(Tabla25647456[[#This Row],[Resultado]]="SÍ",1,Tabla25647456[[#This Row],[Resultado]]="PARCIALMENTE",0.5,Tabla25647456[[#This Row],[Resultado]]="NO",0)</f>
        <v>#N/A</v>
      </c>
      <c r="E12" s="87" t="s">
        <v>105</v>
      </c>
    </row>
    <row r="13" spans="1:5" ht="28.8" x14ac:dyDescent="0.3">
      <c r="A13" s="78">
        <v>9</v>
      </c>
      <c r="B13" s="85" t="s">
        <v>106</v>
      </c>
      <c r="C13" s="84"/>
      <c r="D13" s="86" t="e" cm="1">
        <f t="array" ref="D13">_xlfn.IFS(Tabla25647456[[#This Row],[Resultado]]="SÍ",1,Tabla25647456[[#This Row],[Resultado]]="PARCIALMENTE",0.5,Tabla25647456[[#This Row],[Resultado]]="NO",0)</f>
        <v>#N/A</v>
      </c>
      <c r="E13" s="87" t="s">
        <v>107</v>
      </c>
    </row>
    <row r="14" spans="1:5" ht="28.8" x14ac:dyDescent="0.3">
      <c r="A14" s="78">
        <v>10</v>
      </c>
      <c r="B14" s="85" t="s">
        <v>108</v>
      </c>
      <c r="C14" s="84"/>
      <c r="D14" s="86" t="e" cm="1">
        <f t="array" ref="D14">_xlfn.IFS(Tabla25647456[[#This Row],[Resultado]]="SÍ",1,Tabla25647456[[#This Row],[Resultado]]="PARCIALMENTE",0.5,Tabla25647456[[#This Row],[Resultado]]="NO",0)</f>
        <v>#N/A</v>
      </c>
      <c r="E14" s="87" t="s">
        <v>109</v>
      </c>
    </row>
    <row r="15" spans="1:5" ht="28.8" x14ac:dyDescent="0.3">
      <c r="A15" s="78">
        <v>11</v>
      </c>
      <c r="B15" s="85" t="s">
        <v>110</v>
      </c>
      <c r="C15" s="84"/>
      <c r="D15" s="86" t="e" cm="1">
        <f t="array" ref="D15">_xlfn.IFS(Tabla25647456[[#This Row],[Resultado]]="SÍ",1,Tabla25647456[[#This Row],[Resultado]]="PARCIALMENTE",0.5,Tabla25647456[[#This Row],[Resultado]]="NO",0)</f>
        <v>#N/A</v>
      </c>
      <c r="E15" s="87" t="s">
        <v>111</v>
      </c>
    </row>
    <row r="16" spans="1:5" ht="28.8" x14ac:dyDescent="0.3">
      <c r="A16" s="78">
        <v>12</v>
      </c>
      <c r="B16" s="85" t="s">
        <v>112</v>
      </c>
      <c r="C16" s="84"/>
      <c r="D16" s="86" t="e" cm="1">
        <f t="array" ref="D16">_xlfn.IFS(Tabla25647456[[#This Row],[Resultado]]="SÍ",1,Tabla25647456[[#This Row],[Resultado]]="PARCIALMENTE",0.5,Tabla25647456[[#This Row],[Resultado]]="NO",0)</f>
        <v>#N/A</v>
      </c>
      <c r="E16" s="87" t="s">
        <v>113</v>
      </c>
    </row>
    <row r="17" spans="1:5" ht="57.6" x14ac:dyDescent="0.3">
      <c r="A17" s="78">
        <v>13</v>
      </c>
      <c r="B17" s="85" t="s">
        <v>530</v>
      </c>
      <c r="C17" s="84"/>
      <c r="D17" s="86" t="e" cm="1">
        <f t="array" ref="D17">_xlfn.IFS(Tabla25647456[[#This Row],[Resultado]]="SÍ",1,Tabla25647456[[#This Row],[Resultado]]="PARCIALMENTE",0.5,Tabla25647456[[#This Row],[Resultado]]="NO",0)</f>
        <v>#N/A</v>
      </c>
      <c r="E17" s="87" t="s">
        <v>524</v>
      </c>
    </row>
    <row r="18" spans="1:5" x14ac:dyDescent="0.3">
      <c r="A18" s="78"/>
      <c r="B18" s="85"/>
      <c r="C18" s="84"/>
      <c r="D18" s="86"/>
      <c r="E18" s="87"/>
    </row>
    <row r="19" spans="1:5" x14ac:dyDescent="0.3">
      <c r="A19" s="84"/>
      <c r="B19" s="86"/>
      <c r="C19" s="90"/>
      <c r="D19" s="89" t="e">
        <f>(SUBTOTAL(109,Tabla25647456[Ponderación])*10)/(COUNTIF(Tabla25647456[Ítem de control], "*"))</f>
        <v>#N/A</v>
      </c>
      <c r="E19" s="88"/>
    </row>
    <row r="22" spans="1:5" ht="15.6" x14ac:dyDescent="0.3">
      <c r="B22" s="31" t="s">
        <v>36</v>
      </c>
      <c r="C22" s="31" t="s">
        <v>7</v>
      </c>
    </row>
    <row r="23" spans="1:5" x14ac:dyDescent="0.3">
      <c r="B23" s="32" t="s">
        <v>4</v>
      </c>
      <c r="C23" s="32">
        <f>COUNTIF(Tabla25647456[Resultado],"SÍ")</f>
        <v>0</v>
      </c>
    </row>
    <row r="24" spans="1:5" x14ac:dyDescent="0.3">
      <c r="B24" s="32" t="s">
        <v>3</v>
      </c>
      <c r="C24" s="32">
        <f>COUNTIF(Tabla25647456[Resultado],"PARCIALMENTE")</f>
        <v>0</v>
      </c>
    </row>
    <row r="25" spans="1:5" x14ac:dyDescent="0.3">
      <c r="B25" s="32" t="s">
        <v>5</v>
      </c>
      <c r="C25" s="32">
        <f>COUNTIF(Tabla25647456[Resultado],"NO")</f>
        <v>0</v>
      </c>
    </row>
    <row r="27" spans="1:5" ht="15" thickBot="1" x14ac:dyDescent="0.35">
      <c r="B27" s="3" t="s">
        <v>37</v>
      </c>
    </row>
    <row r="28" spans="1:5" ht="29.4" thickBot="1" x14ac:dyDescent="0.35">
      <c r="B28" s="14" t="s">
        <v>2</v>
      </c>
      <c r="C28" s="15" t="s">
        <v>8</v>
      </c>
    </row>
    <row r="29" spans="1:5" ht="15" thickBot="1" x14ac:dyDescent="0.35">
      <c r="B29" s="16">
        <v>10</v>
      </c>
      <c r="C29" s="17" t="s">
        <v>13</v>
      </c>
    </row>
    <row r="30" spans="1:5" ht="15" thickBot="1" x14ac:dyDescent="0.35">
      <c r="B30" s="18" t="s">
        <v>41</v>
      </c>
      <c r="C30" s="19" t="s">
        <v>9</v>
      </c>
    </row>
    <row r="31" spans="1:5" ht="15" thickBot="1" x14ac:dyDescent="0.35">
      <c r="B31" s="20" t="s">
        <v>40</v>
      </c>
      <c r="C31" s="21" t="s">
        <v>39</v>
      </c>
    </row>
    <row r="32" spans="1:5" ht="15" thickBot="1" x14ac:dyDescent="0.35">
      <c r="B32" s="22" t="s">
        <v>14</v>
      </c>
      <c r="C32" s="23" t="s">
        <v>10</v>
      </c>
    </row>
    <row r="33" spans="2:3" ht="15" thickBot="1" x14ac:dyDescent="0.35">
      <c r="B33" s="24" t="s">
        <v>42</v>
      </c>
      <c r="C33" s="25" t="s">
        <v>11</v>
      </c>
    </row>
    <row r="34" spans="2:3" ht="15" thickBot="1" x14ac:dyDescent="0.35"/>
    <row r="35" spans="2:3" ht="15" thickBot="1" x14ac:dyDescent="0.35">
      <c r="B35" s="29" t="s">
        <v>38</v>
      </c>
      <c r="C35" s="30" t="e" cm="1">
        <f t="array" ref="C35">_xlfn.IFS(
  Tabla25647456[[#Totals],[Ponderación]]&lt;=2, C33,
  Tabla25647456[[#Totals],[Ponderación]]&lt;=5.5, C32,
  Tabla25647456[[#Totals],[Ponderación]]&lt;=7.5, C31,
  Tabla25647456[[#Totals],[Ponderación]]&lt;=9.5, C30,
  Tabla25647456[[#Totals],[Ponderación]]=10, C29
)</f>
        <v>#N/A</v>
      </c>
    </row>
  </sheetData>
  <mergeCells count="1">
    <mergeCell ref="C1:E1"/>
  </mergeCells>
  <conditionalFormatting sqref="C5:C18">
    <cfRule type="containsText" dxfId="169" priority="1" operator="containsText" text="PARCIALMENTE">
      <formula>NOT(ISERROR(SEARCH("PARCIALMENTE",C5)))</formula>
    </cfRule>
    <cfRule type="containsText" dxfId="168" priority="2" operator="containsText" text="NO">
      <formula>NOT(ISERROR(SEARCH("NO",C5)))</formula>
    </cfRule>
    <cfRule type="containsText" dxfId="167" priority="3" operator="containsText" text="SÍ">
      <formula>NOT(ISERROR(SEARCH("SÍ",C5)))</formula>
    </cfRule>
  </conditionalFormatting>
  <conditionalFormatting sqref="D5:D18">
    <cfRule type="containsText" dxfId="166" priority="5" operator="containsText" text="SÍ">
      <formula>NOT(ISERROR(SEARCH("SÍ",D5)))</formula>
    </cfRule>
    <cfRule type="containsText" dxfId="165" priority="6" operator="containsText" text="NO">
      <formula>NOT(ISERROR(SEARCH("NO",D5)))</formula>
    </cfRule>
  </conditionalFormatting>
  <conditionalFormatting sqref="D20:D135">
    <cfRule type="cellIs" dxfId="164" priority="4" operator="greaterThan">
      <formula>TODAY()</formula>
    </cfRule>
  </conditionalFormatting>
  <dataValidations count="1">
    <dataValidation type="list" allowBlank="1" showInputMessage="1" showErrorMessage="1" sqref="C5:C18" xr:uid="{1CB35AA9-5C3A-4237-A022-F78E8BECB871}">
      <formula1>"SÍ,PARCIALMENTE,NO"</formula1>
    </dataValidation>
  </dataValidations>
  <pageMargins left="0.7" right="0.7" top="0.75" bottom="0.75" header="0.3" footer="0.3"/>
  <pageSetup paperSize="8" orientation="landscape" r:id="rId1"/>
  <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D7626-BE8C-4988-B456-F92E666DF1F4}">
  <dimension ref="A1:E34"/>
  <sheetViews>
    <sheetView topLeftCell="A2" zoomScaleNormal="100" workbookViewId="0">
      <selection activeCell="B16" sqref="B16"/>
    </sheetView>
  </sheetViews>
  <sheetFormatPr baseColWidth="10" defaultColWidth="11.5546875" defaultRowHeight="14.4" x14ac:dyDescent="0.3"/>
  <cols>
    <col min="1" max="1" width="4.6640625" style="1" customWidth="1"/>
    <col min="2" max="2" width="79.33203125" style="1" customWidth="1"/>
    <col min="3" max="3" width="17.5546875" style="1" customWidth="1"/>
    <col min="4" max="4" width="15.88671875" style="5" customWidth="1"/>
    <col min="5" max="5" width="55.33203125" style="1" customWidth="1"/>
    <col min="6" max="6" width="58.77734375" style="1" customWidth="1"/>
    <col min="7" max="16384" width="11.5546875" style="1"/>
  </cols>
  <sheetData>
    <row r="1" spans="1:5" ht="63" customHeight="1" thickBot="1" x14ac:dyDescent="0.35">
      <c r="A1" s="7"/>
      <c r="B1" s="26" t="s">
        <v>133</v>
      </c>
      <c r="C1" s="98" t="e" vm="1">
        <v>#VALUE!</v>
      </c>
      <c r="D1" s="98"/>
      <c r="E1" s="98"/>
    </row>
    <row r="2" spans="1:5" ht="21" x14ac:dyDescent="0.4">
      <c r="A2" s="6"/>
    </row>
    <row r="3" spans="1:5" x14ac:dyDescent="0.3">
      <c r="A3" s="1" t="s">
        <v>132</v>
      </c>
    </row>
    <row r="4" spans="1:5" s="2" customFormat="1" ht="18" customHeight="1" x14ac:dyDescent="0.3">
      <c r="A4" s="12" t="s">
        <v>0</v>
      </c>
      <c r="B4" s="12" t="s">
        <v>1</v>
      </c>
      <c r="C4" s="12" t="s">
        <v>2</v>
      </c>
      <c r="D4" s="12" t="s">
        <v>6</v>
      </c>
      <c r="E4" s="12" t="s">
        <v>17</v>
      </c>
    </row>
    <row r="5" spans="1:5" ht="43.2" x14ac:dyDescent="0.3">
      <c r="A5" s="78">
        <v>1</v>
      </c>
      <c r="B5" s="36" t="s">
        <v>137</v>
      </c>
      <c r="C5" s="78"/>
      <c r="D5" s="86" t="e" cm="1">
        <f t="array" ref="D5">_xlfn.IFS(Tabla256474567[[#This Row],[Resultado]]="SÍ",1,Tabla256474567[[#This Row],[Resultado]]="PARCIALMENTE",0.5,Tabla256474567[[#This Row],[Resultado]]="NO",0)</f>
        <v>#N/A</v>
      </c>
      <c r="E5" s="79" t="s">
        <v>114</v>
      </c>
    </row>
    <row r="6" spans="1:5" ht="28.8" x14ac:dyDescent="0.3">
      <c r="A6" s="78">
        <v>2</v>
      </c>
      <c r="B6" s="36" t="s">
        <v>134</v>
      </c>
      <c r="C6" s="78"/>
      <c r="D6" s="86" t="e" cm="1">
        <f t="array" ref="D6">_xlfn.IFS(Tabla256474567[[#This Row],[Resultado]]="SÍ",1,Tabla256474567[[#This Row],[Resultado]]="PARCIALMENTE",0.5,Tabla256474567[[#This Row],[Resultado]]="NO",0)</f>
        <v>#N/A</v>
      </c>
      <c r="E6" s="79" t="s">
        <v>115</v>
      </c>
    </row>
    <row r="7" spans="1:5" ht="28.8" x14ac:dyDescent="0.3">
      <c r="A7" s="78">
        <v>3</v>
      </c>
      <c r="B7" s="36" t="s">
        <v>116</v>
      </c>
      <c r="C7" s="78"/>
      <c r="D7" s="86" t="e" cm="1">
        <f t="array" ref="D7">_xlfn.IFS(Tabla256474567[[#This Row],[Resultado]]="SÍ",1,Tabla256474567[[#This Row],[Resultado]]="PARCIALMENTE",0.5,Tabla256474567[[#This Row],[Resultado]]="NO",0)</f>
        <v>#N/A</v>
      </c>
      <c r="E7" s="79" t="s">
        <v>117</v>
      </c>
    </row>
    <row r="8" spans="1:5" ht="42.6" customHeight="1" x14ac:dyDescent="0.3">
      <c r="A8" s="78">
        <v>4</v>
      </c>
      <c r="B8" s="36" t="s">
        <v>119</v>
      </c>
      <c r="C8" s="78"/>
      <c r="D8" s="86" t="e" cm="1">
        <f t="array" ref="D8">_xlfn.IFS(Tabla256474567[[#This Row],[Resultado]]="SÍ",1,Tabla256474567[[#This Row],[Resultado]]="PARCIALMENTE",0.5,Tabla256474567[[#This Row],[Resultado]]="NO",0)</f>
        <v>#N/A</v>
      </c>
      <c r="E8" s="79" t="s">
        <v>122</v>
      </c>
    </row>
    <row r="9" spans="1:5" ht="28.8" x14ac:dyDescent="0.3">
      <c r="A9" s="78">
        <v>5</v>
      </c>
      <c r="B9" s="36" t="s">
        <v>136</v>
      </c>
      <c r="C9" s="78"/>
      <c r="D9" s="86" t="e" cm="1">
        <f t="array" ref="D9">_xlfn.IFS(Tabla256474567[[#This Row],[Resultado]]="SÍ",1,Tabla256474567[[#This Row],[Resultado]]="PARCIALMENTE",0.5,Tabla256474567[[#This Row],[Resultado]]="NO",0)</f>
        <v>#N/A</v>
      </c>
      <c r="E9" s="79" t="s">
        <v>118</v>
      </c>
    </row>
    <row r="10" spans="1:5" ht="28.8" x14ac:dyDescent="0.3">
      <c r="A10" s="78">
        <v>6</v>
      </c>
      <c r="B10" s="36" t="s">
        <v>120</v>
      </c>
      <c r="C10" s="78"/>
      <c r="D10" s="86" t="e" cm="1">
        <f t="array" ref="D10">_xlfn.IFS(Tabla256474567[[#This Row],[Resultado]]="SÍ",1,Tabla256474567[[#This Row],[Resultado]]="PARCIALMENTE",0.5,Tabla256474567[[#This Row],[Resultado]]="NO",0)</f>
        <v>#N/A</v>
      </c>
      <c r="E10" s="79" t="s">
        <v>121</v>
      </c>
    </row>
    <row r="11" spans="1:5" ht="43.2" x14ac:dyDescent="0.3">
      <c r="A11" s="78">
        <v>7</v>
      </c>
      <c r="B11" s="36" t="s">
        <v>124</v>
      </c>
      <c r="C11" s="78"/>
      <c r="D11" s="86" t="e" cm="1">
        <f t="array" ref="D11">_xlfn.IFS(Tabla256474567[[#This Row],[Resultado]]="SÍ",1,Tabla256474567[[#This Row],[Resultado]]="PARCIALMENTE",0.5,Tabla256474567[[#This Row],[Resultado]]="NO",0)</f>
        <v>#N/A</v>
      </c>
      <c r="E11" s="79" t="s">
        <v>123</v>
      </c>
    </row>
    <row r="12" spans="1:5" ht="28.8" x14ac:dyDescent="0.3">
      <c r="A12" s="78">
        <v>8</v>
      </c>
      <c r="B12" s="36" t="s">
        <v>125</v>
      </c>
      <c r="C12" s="78"/>
      <c r="D12" s="86" t="e" cm="1">
        <f t="array" ref="D12">_xlfn.IFS(Tabla256474567[[#This Row],[Resultado]]="SÍ",1,Tabla256474567[[#This Row],[Resultado]]="PARCIALMENTE",0.5,Tabla256474567[[#This Row],[Resultado]]="NO",0)</f>
        <v>#N/A</v>
      </c>
      <c r="E12" s="79" t="s">
        <v>126</v>
      </c>
    </row>
    <row r="13" spans="1:5" ht="28.8" x14ac:dyDescent="0.3">
      <c r="A13" s="78">
        <v>9</v>
      </c>
      <c r="B13" s="36" t="s">
        <v>128</v>
      </c>
      <c r="C13" s="78"/>
      <c r="D13" s="86" t="e" cm="1">
        <f t="array" ref="D13">_xlfn.IFS(Tabla256474567[[#This Row],[Resultado]]="SÍ",1,Tabla256474567[[#This Row],[Resultado]]="PARCIALMENTE",0.5,Tabla256474567[[#This Row],[Resultado]]="NO",0)</f>
        <v>#N/A</v>
      </c>
      <c r="E13" s="79" t="s">
        <v>127</v>
      </c>
    </row>
    <row r="14" spans="1:5" ht="28.8" x14ac:dyDescent="0.3">
      <c r="A14" s="78">
        <v>10</v>
      </c>
      <c r="B14" s="36" t="s">
        <v>129</v>
      </c>
      <c r="C14" s="78"/>
      <c r="D14" s="86" t="e" cm="1">
        <f t="array" ref="D14">_xlfn.IFS(Tabla256474567[[#This Row],[Resultado]]="SÍ",1,Tabla256474567[[#This Row],[Resultado]]="PARCIALMENTE",0.5,Tabla256474567[[#This Row],[Resultado]]="NO",0)</f>
        <v>#N/A</v>
      </c>
      <c r="E14" s="79" t="s">
        <v>130</v>
      </c>
    </row>
    <row r="15" spans="1:5" ht="28.8" x14ac:dyDescent="0.3">
      <c r="A15" s="78">
        <v>11</v>
      </c>
      <c r="B15" s="36" t="s">
        <v>135</v>
      </c>
      <c r="C15" s="78"/>
      <c r="D15" s="86" t="e" cm="1">
        <f t="array" ref="D15">_xlfn.IFS(Tabla256474567[[#This Row],[Resultado]]="SÍ",1,Tabla256474567[[#This Row],[Resultado]]="PARCIALMENTE",0.5,Tabla256474567[[#This Row],[Resultado]]="NO",0)</f>
        <v>#N/A</v>
      </c>
      <c r="E15" s="79" t="s">
        <v>131</v>
      </c>
    </row>
    <row r="16" spans="1:5" ht="57.6" x14ac:dyDescent="0.3">
      <c r="A16" s="78">
        <v>12</v>
      </c>
      <c r="B16" s="28" t="s">
        <v>531</v>
      </c>
      <c r="C16" s="8"/>
      <c r="D16" s="86" t="e" cm="1">
        <f t="array" ref="D16">_xlfn.IFS(Tabla256474567[[#This Row],[Resultado]]="SÍ",1,Tabla256474567[[#This Row],[Resultado]]="PARCIALMENTE",0.5,Tabla256474567[[#This Row],[Resultado]]="NO",0)</f>
        <v>#N/A</v>
      </c>
      <c r="E16" s="79" t="s">
        <v>524</v>
      </c>
    </row>
    <row r="17" spans="1:5" x14ac:dyDescent="0.3">
      <c r="A17" s="4"/>
      <c r="B17" s="28"/>
      <c r="C17" s="8"/>
      <c r="D17" s="86"/>
      <c r="E17" s="27"/>
    </row>
    <row r="18" spans="1:5" x14ac:dyDescent="0.3">
      <c r="A18" s="4"/>
      <c r="B18" s="13"/>
      <c r="C18" s="11"/>
      <c r="D18" s="89" t="e">
        <f>(SUBTOTAL(109,Tabla256474567[Ponderación])*10)/(COUNTIF(Tabla256474567[Ítem de control], "*"))</f>
        <v>#N/A</v>
      </c>
      <c r="E18"/>
    </row>
    <row r="21" spans="1:5" ht="15.6" x14ac:dyDescent="0.3">
      <c r="B21" s="31" t="s">
        <v>36</v>
      </c>
      <c r="C21" s="31" t="s">
        <v>7</v>
      </c>
    </row>
    <row r="22" spans="1:5" x14ac:dyDescent="0.3">
      <c r="B22" s="32" t="s">
        <v>4</v>
      </c>
      <c r="C22" s="32">
        <f>COUNTIF(Tabla256474567[Resultado],"SÍ")</f>
        <v>0</v>
      </c>
    </row>
    <row r="23" spans="1:5" x14ac:dyDescent="0.3">
      <c r="B23" s="32" t="s">
        <v>3</v>
      </c>
      <c r="C23" s="32">
        <f>COUNTIF(Tabla256474567[Resultado],"PARCIALMENTE")</f>
        <v>0</v>
      </c>
    </row>
    <row r="24" spans="1:5" x14ac:dyDescent="0.3">
      <c r="B24" s="32" t="s">
        <v>5</v>
      </c>
      <c r="C24" s="32">
        <f>COUNTIF(Tabla256474567[Resultado],"NO")</f>
        <v>0</v>
      </c>
    </row>
    <row r="26" spans="1:5" ht="15" thickBot="1" x14ac:dyDescent="0.35">
      <c r="B26" s="3" t="s">
        <v>37</v>
      </c>
    </row>
    <row r="27" spans="1:5" ht="29.4" thickBot="1" x14ac:dyDescent="0.35">
      <c r="B27" s="14" t="s">
        <v>2</v>
      </c>
      <c r="C27" s="15" t="s">
        <v>8</v>
      </c>
    </row>
    <row r="28" spans="1:5" ht="15" thickBot="1" x14ac:dyDescent="0.35">
      <c r="B28" s="16">
        <v>10</v>
      </c>
      <c r="C28" s="17" t="s">
        <v>13</v>
      </c>
    </row>
    <row r="29" spans="1:5" ht="15" thickBot="1" x14ac:dyDescent="0.35">
      <c r="B29" s="18" t="s">
        <v>41</v>
      </c>
      <c r="C29" s="19" t="s">
        <v>9</v>
      </c>
    </row>
    <row r="30" spans="1:5" ht="15" thickBot="1" x14ac:dyDescent="0.35">
      <c r="B30" s="20" t="s">
        <v>40</v>
      </c>
      <c r="C30" s="21" t="s">
        <v>39</v>
      </c>
    </row>
    <row r="31" spans="1:5" ht="15" thickBot="1" x14ac:dyDescent="0.35">
      <c r="B31" s="22" t="s">
        <v>14</v>
      </c>
      <c r="C31" s="23" t="s">
        <v>10</v>
      </c>
    </row>
    <row r="32" spans="1:5" ht="15" thickBot="1" x14ac:dyDescent="0.35">
      <c r="B32" s="24" t="s">
        <v>42</v>
      </c>
      <c r="C32" s="25" t="s">
        <v>11</v>
      </c>
    </row>
    <row r="33" spans="2:3" ht="15" thickBot="1" x14ac:dyDescent="0.35"/>
    <row r="34" spans="2:3" ht="15" thickBot="1" x14ac:dyDescent="0.35">
      <c r="B34" s="29" t="s">
        <v>38</v>
      </c>
      <c r="C34" s="30" t="e" cm="1">
        <f t="array" ref="C34">_xlfn.IFS(
  Tabla256474567[[#Totals],[Ponderación]]&lt;=2, C32,
  Tabla256474567[[#Totals],[Ponderación]]&lt;=5.5, C31,
  Tabla256474567[[#Totals],[Ponderación]]&lt;=7.5, C30,
  Tabla256474567[[#Totals],[Ponderación]]&lt;=9.5, C29,
  Tabla256474567[[#Totals],[Ponderación]]=10, C28
)</f>
        <v>#N/A</v>
      </c>
    </row>
  </sheetData>
  <mergeCells count="1">
    <mergeCell ref="C1:E1"/>
  </mergeCells>
  <conditionalFormatting sqref="C5:C17">
    <cfRule type="containsText" dxfId="163" priority="1" operator="containsText" text="PARCIALMENTE">
      <formula>NOT(ISERROR(SEARCH("PARCIALMENTE",C5)))</formula>
    </cfRule>
    <cfRule type="containsText" dxfId="162" priority="2" operator="containsText" text="NO">
      <formula>NOT(ISERROR(SEARCH("NO",C5)))</formula>
    </cfRule>
    <cfRule type="containsText" dxfId="161" priority="3" operator="containsText" text="SÍ">
      <formula>NOT(ISERROR(SEARCH("SÍ",C5)))</formula>
    </cfRule>
  </conditionalFormatting>
  <conditionalFormatting sqref="D5:D17">
    <cfRule type="containsText" dxfId="160" priority="5" operator="containsText" text="SÍ">
      <formula>NOT(ISERROR(SEARCH("SÍ",D5)))</formula>
    </cfRule>
    <cfRule type="containsText" dxfId="159" priority="6" operator="containsText" text="NO">
      <formula>NOT(ISERROR(SEARCH("NO",D5)))</formula>
    </cfRule>
  </conditionalFormatting>
  <conditionalFormatting sqref="D19:D134">
    <cfRule type="cellIs" dxfId="158" priority="4" operator="greaterThan">
      <formula>TODAY()</formula>
    </cfRule>
  </conditionalFormatting>
  <dataValidations count="1">
    <dataValidation type="list" allowBlank="1" showInputMessage="1" showErrorMessage="1" sqref="C5:C17" xr:uid="{94602027-FC03-4A66-A89D-AF7209B37EBC}">
      <formula1>"SÍ,PARCIALMENTE,NO"</formula1>
    </dataValidation>
  </dataValidations>
  <pageMargins left="0.7" right="0.7" top="0.75" bottom="0.75" header="0.3" footer="0.3"/>
  <pageSetup paperSize="8" orientation="landscape" r:id="rId1"/>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9EDE5-16DA-42BD-8FF8-8ABB4AA19DB3}">
  <dimension ref="A1:E31"/>
  <sheetViews>
    <sheetView topLeftCell="A3" zoomScaleNormal="100" workbookViewId="0">
      <selection activeCell="B13" sqref="B13"/>
    </sheetView>
  </sheetViews>
  <sheetFormatPr baseColWidth="10" defaultColWidth="11.5546875" defaultRowHeight="14.4" x14ac:dyDescent="0.3"/>
  <cols>
    <col min="1" max="1" width="4.6640625" style="1" customWidth="1"/>
    <col min="2" max="2" width="79.33203125" style="1" customWidth="1"/>
    <col min="3" max="3" width="17.5546875" style="1" customWidth="1"/>
    <col min="4" max="4" width="15.88671875" style="5" customWidth="1"/>
    <col min="5" max="5" width="55.33203125" style="1" customWidth="1"/>
    <col min="6" max="6" width="58.77734375" style="1" customWidth="1"/>
    <col min="7" max="16384" width="11.5546875" style="1"/>
  </cols>
  <sheetData>
    <row r="1" spans="1:5" ht="63" customHeight="1" thickBot="1" x14ac:dyDescent="0.35">
      <c r="A1" s="7"/>
      <c r="B1" s="26" t="s">
        <v>138</v>
      </c>
      <c r="C1" s="98" t="e" vm="1">
        <v>#VALUE!</v>
      </c>
      <c r="D1" s="98"/>
      <c r="E1" s="98"/>
    </row>
    <row r="2" spans="1:5" ht="21" x14ac:dyDescent="0.4">
      <c r="A2" s="6"/>
    </row>
    <row r="3" spans="1:5" x14ac:dyDescent="0.3">
      <c r="A3" s="1" t="s">
        <v>139</v>
      </c>
    </row>
    <row r="4" spans="1:5" s="2" customFormat="1" ht="18" customHeight="1" x14ac:dyDescent="0.3">
      <c r="A4" s="12" t="s">
        <v>0</v>
      </c>
      <c r="B4" s="12" t="s">
        <v>1</v>
      </c>
      <c r="C4" s="12" t="s">
        <v>2</v>
      </c>
      <c r="D4" s="12" t="s">
        <v>6</v>
      </c>
      <c r="E4" s="12" t="s">
        <v>17</v>
      </c>
    </row>
    <row r="5" spans="1:5" ht="28.8" x14ac:dyDescent="0.3">
      <c r="A5" s="78">
        <v>1</v>
      </c>
      <c r="B5" s="36" t="s">
        <v>151</v>
      </c>
      <c r="C5" s="78"/>
      <c r="D5" s="86" t="e" cm="1">
        <f t="array" ref="D5">_xlfn.IFS(Tabla2564745678[[#This Row],[Resultado]]="SÍ",1,Tabla2564745678[[#This Row],[Resultado]]="PARCIALMENTE",0.5,Tabla2564745678[[#This Row],[Resultado]]="NO",0)</f>
        <v>#N/A</v>
      </c>
      <c r="E5" s="79" t="s">
        <v>140</v>
      </c>
    </row>
    <row r="6" spans="1:5" ht="57.6" x14ac:dyDescent="0.3">
      <c r="A6" s="78">
        <v>2</v>
      </c>
      <c r="B6" s="36" t="s">
        <v>142</v>
      </c>
      <c r="C6" s="78"/>
      <c r="D6" s="86" t="e" cm="1">
        <f t="array" ref="D6">_xlfn.IFS(Tabla2564745678[[#This Row],[Resultado]]="SÍ",1,Tabla2564745678[[#This Row],[Resultado]]="PARCIALMENTE",0.5,Tabla2564745678[[#This Row],[Resultado]]="NO",0)</f>
        <v>#N/A</v>
      </c>
      <c r="E6" s="79" t="s">
        <v>141</v>
      </c>
    </row>
    <row r="7" spans="1:5" ht="28.8" x14ac:dyDescent="0.3">
      <c r="A7" s="78">
        <v>3</v>
      </c>
      <c r="B7" s="36" t="s">
        <v>144</v>
      </c>
      <c r="C7" s="78"/>
      <c r="D7" s="86" t="e" cm="1">
        <f t="array" ref="D7">_xlfn.IFS(Tabla2564745678[[#This Row],[Resultado]]="SÍ",1,Tabla2564745678[[#This Row],[Resultado]]="PARCIALMENTE",0.5,Tabla2564745678[[#This Row],[Resultado]]="NO",0)</f>
        <v>#N/A</v>
      </c>
      <c r="E7" s="79" t="s">
        <v>143</v>
      </c>
    </row>
    <row r="8" spans="1:5" ht="42.6" customHeight="1" x14ac:dyDescent="0.3">
      <c r="A8" s="78">
        <v>4</v>
      </c>
      <c r="B8" s="36" t="s">
        <v>145</v>
      </c>
      <c r="C8" s="78"/>
      <c r="D8" s="86" t="e" cm="1">
        <f t="array" ref="D8">_xlfn.IFS(Tabla2564745678[[#This Row],[Resultado]]="SÍ",1,Tabla2564745678[[#This Row],[Resultado]]="PARCIALMENTE",0.5,Tabla2564745678[[#This Row],[Resultado]]="NO",0)</f>
        <v>#N/A</v>
      </c>
      <c r="E8" s="79" t="s">
        <v>146</v>
      </c>
    </row>
    <row r="9" spans="1:5" ht="43.2" x14ac:dyDescent="0.3">
      <c r="A9" s="78">
        <v>5</v>
      </c>
      <c r="B9" s="77" t="s">
        <v>147</v>
      </c>
      <c r="C9" s="78"/>
      <c r="D9" s="86" t="e" cm="1">
        <f t="array" ref="D9">_xlfn.IFS(Tabla2564745678[[#This Row],[Resultado]]="SÍ",1,Tabla2564745678[[#This Row],[Resultado]]="PARCIALMENTE",0.5,Tabla2564745678[[#This Row],[Resultado]]="NO",0)</f>
        <v>#N/A</v>
      </c>
      <c r="E9" s="79" t="s">
        <v>148</v>
      </c>
    </row>
    <row r="10" spans="1:5" ht="28.8" x14ac:dyDescent="0.3">
      <c r="A10" s="78">
        <v>6</v>
      </c>
      <c r="B10" s="36" t="s">
        <v>150</v>
      </c>
      <c r="C10" s="78"/>
      <c r="D10" s="86" t="e" cm="1">
        <f t="array" ref="D10">_xlfn.IFS(Tabla2564745678[[#This Row],[Resultado]]="SÍ",1,Tabla2564745678[[#This Row],[Resultado]]="PARCIALMENTE",0.5,Tabla2564745678[[#This Row],[Resultado]]="NO",0)</f>
        <v>#N/A</v>
      </c>
      <c r="E10" s="79" t="s">
        <v>149</v>
      </c>
    </row>
    <row r="11" spans="1:5" ht="28.8" x14ac:dyDescent="0.3">
      <c r="A11" s="78">
        <v>7</v>
      </c>
      <c r="B11" s="77" t="s">
        <v>152</v>
      </c>
      <c r="C11" s="78"/>
      <c r="D11" s="86" t="e" cm="1">
        <f t="array" ref="D11">_xlfn.IFS(Tabla2564745678[[#This Row],[Resultado]]="SÍ",1,Tabla2564745678[[#This Row],[Resultado]]="PARCIALMENTE",0.5,Tabla2564745678[[#This Row],[Resultado]]="NO",0)</f>
        <v>#N/A</v>
      </c>
      <c r="E11" s="79" t="s">
        <v>153</v>
      </c>
    </row>
    <row r="12" spans="1:5" ht="28.8" x14ac:dyDescent="0.3">
      <c r="A12" s="78">
        <v>8</v>
      </c>
      <c r="B12" s="77" t="s">
        <v>155</v>
      </c>
      <c r="C12" s="78"/>
      <c r="D12" s="86" t="e" cm="1">
        <f t="array" ref="D12">_xlfn.IFS(Tabla2564745678[[#This Row],[Resultado]]="SÍ",1,Tabla2564745678[[#This Row],[Resultado]]="PARCIALMENTE",0.5,Tabla2564745678[[#This Row],[Resultado]]="NO",0)</f>
        <v>#N/A</v>
      </c>
      <c r="E12" s="79" t="s">
        <v>154</v>
      </c>
    </row>
    <row r="13" spans="1:5" ht="57.6" x14ac:dyDescent="0.3">
      <c r="A13" s="78">
        <v>9</v>
      </c>
      <c r="B13" s="28" t="s">
        <v>532</v>
      </c>
      <c r="C13" s="8"/>
      <c r="D13" s="86" t="e" cm="1">
        <f t="array" ref="D13">_xlfn.IFS(Tabla2564745678[[#This Row],[Resultado]]="SÍ",1,Tabla2564745678[[#This Row],[Resultado]]="PARCIALMENTE",0.5,Tabla2564745678[[#This Row],[Resultado]]="NO",0)</f>
        <v>#N/A</v>
      </c>
      <c r="E13" s="79" t="s">
        <v>524</v>
      </c>
    </row>
    <row r="14" spans="1:5" x14ac:dyDescent="0.3">
      <c r="A14" s="78"/>
      <c r="B14" s="28"/>
      <c r="C14" s="8"/>
      <c r="D14" s="74"/>
      <c r="E14" s="27"/>
    </row>
    <row r="15" spans="1:5" x14ac:dyDescent="0.3">
      <c r="A15" s="4"/>
      <c r="B15" s="13"/>
      <c r="C15" s="11"/>
      <c r="D15" s="95" t="e">
        <f>(SUBTOTAL(109,Tabla2564745678[Ponderación])*10)/(COUNTIF(Tabla2564745678[Ítem de control], "*"))</f>
        <v>#N/A</v>
      </c>
      <c r="E15"/>
    </row>
    <row r="18" spans="2:3" ht="15.6" x14ac:dyDescent="0.3">
      <c r="B18" s="31" t="s">
        <v>36</v>
      </c>
      <c r="C18" s="31" t="s">
        <v>7</v>
      </c>
    </row>
    <row r="19" spans="2:3" x14ac:dyDescent="0.3">
      <c r="B19" s="32" t="s">
        <v>4</v>
      </c>
      <c r="C19" s="32">
        <f>COUNTIF(Tabla2564745678[Resultado],"SÍ")</f>
        <v>0</v>
      </c>
    </row>
    <row r="20" spans="2:3" x14ac:dyDescent="0.3">
      <c r="B20" s="32" t="s">
        <v>3</v>
      </c>
      <c r="C20" s="32">
        <f>COUNTIF(Tabla2564745678[Resultado],"PARCIALMENTE")</f>
        <v>0</v>
      </c>
    </row>
    <row r="21" spans="2:3" x14ac:dyDescent="0.3">
      <c r="B21" s="32" t="s">
        <v>5</v>
      </c>
      <c r="C21" s="32">
        <f>COUNTIF(Tabla2564745678[Resultado],"NO")</f>
        <v>0</v>
      </c>
    </row>
    <row r="23" spans="2:3" ht="15" thickBot="1" x14ac:dyDescent="0.35">
      <c r="B23" s="3" t="s">
        <v>37</v>
      </c>
    </row>
    <row r="24" spans="2:3" ht="29.4" thickBot="1" x14ac:dyDescent="0.35">
      <c r="B24" s="14" t="s">
        <v>2</v>
      </c>
      <c r="C24" s="15" t="s">
        <v>8</v>
      </c>
    </row>
    <row r="25" spans="2:3" ht="15" thickBot="1" x14ac:dyDescent="0.35">
      <c r="B25" s="16">
        <v>10</v>
      </c>
      <c r="C25" s="17" t="s">
        <v>13</v>
      </c>
    </row>
    <row r="26" spans="2:3" ht="15" thickBot="1" x14ac:dyDescent="0.35">
      <c r="B26" s="18" t="s">
        <v>41</v>
      </c>
      <c r="C26" s="19" t="s">
        <v>9</v>
      </c>
    </row>
    <row r="27" spans="2:3" ht="15" thickBot="1" x14ac:dyDescent="0.35">
      <c r="B27" s="20" t="s">
        <v>40</v>
      </c>
      <c r="C27" s="21" t="s">
        <v>39</v>
      </c>
    </row>
    <row r="28" spans="2:3" ht="15" thickBot="1" x14ac:dyDescent="0.35">
      <c r="B28" s="22" t="s">
        <v>14</v>
      </c>
      <c r="C28" s="23" t="s">
        <v>10</v>
      </c>
    </row>
    <row r="29" spans="2:3" ht="15" thickBot="1" x14ac:dyDescent="0.35">
      <c r="B29" s="24" t="s">
        <v>42</v>
      </c>
      <c r="C29" s="25" t="s">
        <v>11</v>
      </c>
    </row>
    <row r="30" spans="2:3" ht="15" thickBot="1" x14ac:dyDescent="0.35"/>
    <row r="31" spans="2:3" ht="15" thickBot="1" x14ac:dyDescent="0.35">
      <c r="B31" s="29" t="s">
        <v>38</v>
      </c>
      <c r="C31" s="30" t="e" cm="1">
        <f t="array" ref="C31">_xlfn.IFS(
  Tabla2564745678[[#Totals],[Ponderación]]&lt;=2, C29,
  Tabla2564745678[[#Totals],[Ponderación]]&lt;=5.5, C28,
  Tabla2564745678[[#Totals],[Ponderación]]&lt;=7.5, C27,
  Tabla2564745678[[#Totals],[Ponderación]]&lt;=9.5, C26,
  Tabla2564745678[[#Totals],[Ponderación]]=10, C25
)</f>
        <v>#N/A</v>
      </c>
    </row>
  </sheetData>
  <mergeCells count="1">
    <mergeCell ref="C1:E1"/>
  </mergeCells>
  <conditionalFormatting sqref="C5:C14">
    <cfRule type="containsText" dxfId="157" priority="1" operator="containsText" text="PARCIALMENTE">
      <formula>NOT(ISERROR(SEARCH("PARCIALMENTE",C5)))</formula>
    </cfRule>
    <cfRule type="containsText" dxfId="156" priority="2" operator="containsText" text="NO">
      <formula>NOT(ISERROR(SEARCH("NO",C5)))</formula>
    </cfRule>
    <cfRule type="containsText" dxfId="155" priority="3" operator="containsText" text="SÍ">
      <formula>NOT(ISERROR(SEARCH("SÍ",C5)))</formula>
    </cfRule>
  </conditionalFormatting>
  <conditionalFormatting sqref="D5:D14">
    <cfRule type="containsText" dxfId="154" priority="5" operator="containsText" text="SÍ">
      <formula>NOT(ISERROR(SEARCH("SÍ",D5)))</formula>
    </cfRule>
    <cfRule type="containsText" dxfId="153" priority="6" operator="containsText" text="NO">
      <formula>NOT(ISERROR(SEARCH("NO",D5)))</formula>
    </cfRule>
  </conditionalFormatting>
  <conditionalFormatting sqref="D16:D131">
    <cfRule type="cellIs" dxfId="152" priority="4" operator="greaterThan">
      <formula>TODAY()</formula>
    </cfRule>
  </conditionalFormatting>
  <dataValidations count="1">
    <dataValidation type="list" allowBlank="1" showInputMessage="1" showErrorMessage="1" sqref="C5:C14" xr:uid="{2C1C179E-039B-4CAD-BACC-3DB859B10752}">
      <formula1>"SÍ,PARCIALMENTE,NO"</formula1>
    </dataValidation>
  </dataValidations>
  <pageMargins left="0.7" right="0.7" top="0.75" bottom="0.75" header="0.3" footer="0.3"/>
  <pageSetup paperSize="8" orientation="landscape" r:id="rId1"/>
  <drawing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D60C9-CE36-4185-B063-ADBDAFC144F5}">
  <dimension ref="A1:E31"/>
  <sheetViews>
    <sheetView zoomScaleNormal="100" workbookViewId="0">
      <selection activeCell="B13" sqref="B13"/>
    </sheetView>
  </sheetViews>
  <sheetFormatPr baseColWidth="10" defaultColWidth="11.5546875" defaultRowHeight="14.4" x14ac:dyDescent="0.3"/>
  <cols>
    <col min="1" max="1" width="4.6640625" style="1" customWidth="1"/>
    <col min="2" max="2" width="79.33203125" style="1" customWidth="1"/>
    <col min="3" max="3" width="17.5546875" style="1" customWidth="1"/>
    <col min="4" max="4" width="15.88671875" style="5" customWidth="1"/>
    <col min="5" max="5" width="55.33203125" style="1" customWidth="1"/>
    <col min="6" max="6" width="58.77734375" style="1" customWidth="1"/>
    <col min="7" max="16384" width="11.5546875" style="1"/>
  </cols>
  <sheetData>
    <row r="1" spans="1:5" ht="63" customHeight="1" thickBot="1" x14ac:dyDescent="0.35">
      <c r="A1" s="7"/>
      <c r="B1" s="26" t="s">
        <v>156</v>
      </c>
      <c r="C1" s="98" t="e" vm="1">
        <v>#VALUE!</v>
      </c>
      <c r="D1" s="98"/>
      <c r="E1" s="98"/>
    </row>
    <row r="2" spans="1:5" ht="21" x14ac:dyDescent="0.4">
      <c r="A2" s="6"/>
    </row>
    <row r="3" spans="1:5" x14ac:dyDescent="0.3">
      <c r="A3" s="1" t="s">
        <v>157</v>
      </c>
    </row>
    <row r="4" spans="1:5" s="2" customFormat="1" ht="18" customHeight="1" x14ac:dyDescent="0.3">
      <c r="A4" s="12" t="s">
        <v>0</v>
      </c>
      <c r="B4" s="12" t="s">
        <v>1</v>
      </c>
      <c r="C4" s="12" t="s">
        <v>2</v>
      </c>
      <c r="D4" s="12" t="s">
        <v>6</v>
      </c>
      <c r="E4" s="12" t="s">
        <v>17</v>
      </c>
    </row>
    <row r="5" spans="1:5" ht="43.2" x14ac:dyDescent="0.3">
      <c r="A5" s="78">
        <v>1</v>
      </c>
      <c r="B5" s="85" t="s">
        <v>168</v>
      </c>
      <c r="C5" s="84"/>
      <c r="D5" s="86" t="e" cm="1">
        <f t="array" ref="D5">_xlfn.IFS(Tabla25647456789[[#This Row],[Resultado]]="SÍ",1,Tabla25647456789[[#This Row],[Resultado]]="PARCIALMENTE",0.5,Tabla25647456789[[#This Row],[Resultado]]="NO",0)</f>
        <v>#N/A</v>
      </c>
      <c r="E5" s="87" t="s">
        <v>158</v>
      </c>
    </row>
    <row r="6" spans="1:5" ht="28.8" x14ac:dyDescent="0.3">
      <c r="A6" s="78">
        <v>2</v>
      </c>
      <c r="B6" s="85" t="s">
        <v>159</v>
      </c>
      <c r="C6" s="84"/>
      <c r="D6" s="86" t="e" cm="1">
        <f t="array" ref="D6">_xlfn.IFS(Tabla25647456789[[#This Row],[Resultado]]="SÍ",1,Tabla25647456789[[#This Row],[Resultado]]="PARCIALMENTE",0.5,Tabla25647456789[[#This Row],[Resultado]]="NO",0)</f>
        <v>#N/A</v>
      </c>
      <c r="E6" s="87" t="s">
        <v>160</v>
      </c>
    </row>
    <row r="7" spans="1:5" ht="28.8" x14ac:dyDescent="0.3">
      <c r="A7" s="78">
        <v>3</v>
      </c>
      <c r="B7" s="85" t="s">
        <v>161</v>
      </c>
      <c r="C7" s="84"/>
      <c r="D7" s="86" t="e" cm="1">
        <f t="array" ref="D7">_xlfn.IFS(Tabla25647456789[[#This Row],[Resultado]]="SÍ",1,Tabla25647456789[[#This Row],[Resultado]]="PARCIALMENTE",0.5,Tabla25647456789[[#This Row],[Resultado]]="NO",0)</f>
        <v>#N/A</v>
      </c>
      <c r="E7" s="87" t="s">
        <v>162</v>
      </c>
    </row>
    <row r="8" spans="1:5" ht="42.6" customHeight="1" x14ac:dyDescent="0.3">
      <c r="A8" s="78">
        <v>4</v>
      </c>
      <c r="B8" s="85" t="s">
        <v>163</v>
      </c>
      <c r="C8" s="84"/>
      <c r="D8" s="86" t="e" cm="1">
        <f t="array" ref="D8">_xlfn.IFS(Tabla25647456789[[#This Row],[Resultado]]="SÍ",1,Tabla25647456789[[#This Row],[Resultado]]="PARCIALMENTE",0.5,Tabla25647456789[[#This Row],[Resultado]]="NO",0)</f>
        <v>#N/A</v>
      </c>
      <c r="E8" s="87" t="s">
        <v>162</v>
      </c>
    </row>
    <row r="9" spans="1:5" ht="28.8" x14ac:dyDescent="0.3">
      <c r="A9" s="78">
        <v>5</v>
      </c>
      <c r="B9" s="85" t="s">
        <v>164</v>
      </c>
      <c r="C9" s="84"/>
      <c r="D9" s="86" t="e" cm="1">
        <f t="array" ref="D9">_xlfn.IFS(Tabla25647456789[[#This Row],[Resultado]]="SÍ",1,Tabla25647456789[[#This Row],[Resultado]]="PARCIALMENTE",0.5,Tabla25647456789[[#This Row],[Resultado]]="NO",0)</f>
        <v>#N/A</v>
      </c>
      <c r="E9" s="87" t="s">
        <v>170</v>
      </c>
    </row>
    <row r="10" spans="1:5" ht="28.8" x14ac:dyDescent="0.3">
      <c r="A10" s="78">
        <v>6</v>
      </c>
      <c r="B10" s="85" t="s">
        <v>165</v>
      </c>
      <c r="C10" s="84"/>
      <c r="D10" s="86" t="e" cm="1">
        <f t="array" ref="D10">_xlfn.IFS(Tabla25647456789[[#This Row],[Resultado]]="SÍ",1,Tabla25647456789[[#This Row],[Resultado]]="PARCIALMENTE",0.5,Tabla25647456789[[#This Row],[Resultado]]="NO",0)</f>
        <v>#N/A</v>
      </c>
      <c r="E10" s="87" t="s">
        <v>169</v>
      </c>
    </row>
    <row r="11" spans="1:5" x14ac:dyDescent="0.3">
      <c r="A11" s="78">
        <v>7</v>
      </c>
      <c r="B11" s="85" t="s">
        <v>167</v>
      </c>
      <c r="C11" s="84"/>
      <c r="D11" s="86" t="e" cm="1">
        <f t="array" ref="D11">_xlfn.IFS(Tabla25647456789[[#This Row],[Resultado]]="SÍ",1,Tabla25647456789[[#This Row],[Resultado]]="PARCIALMENTE",0.5,Tabla25647456789[[#This Row],[Resultado]]="NO",0)</f>
        <v>#N/A</v>
      </c>
      <c r="E11" s="87" t="s">
        <v>166</v>
      </c>
    </row>
    <row r="12" spans="1:5" ht="28.8" x14ac:dyDescent="0.3">
      <c r="A12" s="78">
        <v>8</v>
      </c>
      <c r="B12" s="85" t="s">
        <v>176</v>
      </c>
      <c r="C12" s="84"/>
      <c r="D12" s="86" t="e" cm="1">
        <f t="array" ref="D12">_xlfn.IFS(Tabla25647456789[[#This Row],[Resultado]]="SÍ",1,Tabla25647456789[[#This Row],[Resultado]]="PARCIALMENTE",0.5,Tabla25647456789[[#This Row],[Resultado]]="NO",0)</f>
        <v>#N/A</v>
      </c>
      <c r="E12" s="87" t="s">
        <v>166</v>
      </c>
    </row>
    <row r="13" spans="1:5" ht="43.2" x14ac:dyDescent="0.3">
      <c r="A13" s="78">
        <v>9</v>
      </c>
      <c r="B13" s="85" t="s">
        <v>533</v>
      </c>
      <c r="C13" s="84"/>
      <c r="D13" s="86" t="e" cm="1">
        <f t="array" ref="D13">_xlfn.IFS(Tabla25647456789[[#This Row],[Resultado]]="SÍ",1,Tabla25647456789[[#This Row],[Resultado]]="PARCIALMENTE",0.5,Tabla25647456789[[#This Row],[Resultado]]="NO",0)</f>
        <v>#N/A</v>
      </c>
      <c r="E13" s="87" t="s">
        <v>524</v>
      </c>
    </row>
    <row r="14" spans="1:5" x14ac:dyDescent="0.3">
      <c r="A14" s="84"/>
      <c r="B14" s="85"/>
      <c r="C14" s="84"/>
      <c r="D14" s="86"/>
      <c r="E14" s="87"/>
    </row>
    <row r="15" spans="1:5" x14ac:dyDescent="0.3">
      <c r="A15" s="84"/>
      <c r="B15" s="86"/>
      <c r="C15" s="90"/>
      <c r="D15" s="89" t="e">
        <f>(SUBTOTAL(109,Tabla25647456789[Ponderación])*10)/(COUNTIF(Tabla25647456789[Ítem de control], "*"))</f>
        <v>#N/A</v>
      </c>
      <c r="E15" s="88"/>
    </row>
    <row r="18" spans="2:3" ht="15.6" x14ac:dyDescent="0.3">
      <c r="B18" s="31" t="s">
        <v>36</v>
      </c>
      <c r="C18" s="31" t="s">
        <v>7</v>
      </c>
    </row>
    <row r="19" spans="2:3" x14ac:dyDescent="0.3">
      <c r="B19" s="32" t="s">
        <v>4</v>
      </c>
      <c r="C19" s="32">
        <f>COUNTIF(Tabla25647456789[Resultado],"SÍ")</f>
        <v>0</v>
      </c>
    </row>
    <row r="20" spans="2:3" x14ac:dyDescent="0.3">
      <c r="B20" s="32" t="s">
        <v>3</v>
      </c>
      <c r="C20" s="32">
        <f>COUNTIF(Tabla25647456789[Resultado],"PARCIALMENTE")</f>
        <v>0</v>
      </c>
    </row>
    <row r="21" spans="2:3" x14ac:dyDescent="0.3">
      <c r="B21" s="32" t="s">
        <v>5</v>
      </c>
      <c r="C21" s="32">
        <f>COUNTIF(Tabla25647456789[Resultado],"NO")</f>
        <v>0</v>
      </c>
    </row>
    <row r="23" spans="2:3" ht="15" thickBot="1" x14ac:dyDescent="0.35">
      <c r="B23" s="3" t="s">
        <v>37</v>
      </c>
    </row>
    <row r="24" spans="2:3" ht="29.4" thickBot="1" x14ac:dyDescent="0.35">
      <c r="B24" s="14" t="s">
        <v>2</v>
      </c>
      <c r="C24" s="15" t="s">
        <v>8</v>
      </c>
    </row>
    <row r="25" spans="2:3" ht="15" thickBot="1" x14ac:dyDescent="0.35">
      <c r="B25" s="16">
        <v>10</v>
      </c>
      <c r="C25" s="17" t="s">
        <v>13</v>
      </c>
    </row>
    <row r="26" spans="2:3" ht="15" thickBot="1" x14ac:dyDescent="0.35">
      <c r="B26" s="18" t="s">
        <v>41</v>
      </c>
      <c r="C26" s="19" t="s">
        <v>9</v>
      </c>
    </row>
    <row r="27" spans="2:3" ht="15" thickBot="1" x14ac:dyDescent="0.35">
      <c r="B27" s="20" t="s">
        <v>40</v>
      </c>
      <c r="C27" s="21" t="s">
        <v>39</v>
      </c>
    </row>
    <row r="28" spans="2:3" ht="15" thickBot="1" x14ac:dyDescent="0.35">
      <c r="B28" s="22" t="s">
        <v>14</v>
      </c>
      <c r="C28" s="23" t="s">
        <v>10</v>
      </c>
    </row>
    <row r="29" spans="2:3" ht="15" thickBot="1" x14ac:dyDescent="0.35">
      <c r="B29" s="24" t="s">
        <v>42</v>
      </c>
      <c r="C29" s="25" t="s">
        <v>11</v>
      </c>
    </row>
    <row r="30" spans="2:3" ht="15" thickBot="1" x14ac:dyDescent="0.35"/>
    <row r="31" spans="2:3" ht="15" thickBot="1" x14ac:dyDescent="0.35">
      <c r="B31" s="29" t="s">
        <v>38</v>
      </c>
      <c r="C31" s="30" t="e" cm="1">
        <f t="array" ref="C31">_xlfn.IFS(
  Tabla25647456789[[#Totals],[Ponderación]]&lt;=2, C29,
  Tabla25647456789[[#Totals],[Ponderación]]&lt;=5.5, C28,
  Tabla25647456789[[#Totals],[Ponderación]]&lt;=7.5, C27,
  Tabla25647456789[[#Totals],[Ponderación]]&lt;=9.5, C26,
  Tabla25647456789[[#Totals],[Ponderación]]=10, C25
)</f>
        <v>#N/A</v>
      </c>
    </row>
  </sheetData>
  <mergeCells count="1">
    <mergeCell ref="C1:E1"/>
  </mergeCells>
  <conditionalFormatting sqref="C5:C14">
    <cfRule type="containsText" dxfId="151" priority="1" operator="containsText" text="PARCIALMENTE">
      <formula>NOT(ISERROR(SEARCH("PARCIALMENTE",C5)))</formula>
    </cfRule>
    <cfRule type="containsText" dxfId="150" priority="2" operator="containsText" text="NO">
      <formula>NOT(ISERROR(SEARCH("NO",C5)))</formula>
    </cfRule>
    <cfRule type="containsText" dxfId="149" priority="3" operator="containsText" text="SÍ">
      <formula>NOT(ISERROR(SEARCH("SÍ",C5)))</formula>
    </cfRule>
  </conditionalFormatting>
  <conditionalFormatting sqref="D5:D14">
    <cfRule type="containsText" dxfId="148" priority="5" operator="containsText" text="SÍ">
      <formula>NOT(ISERROR(SEARCH("SÍ",D5)))</formula>
    </cfRule>
    <cfRule type="containsText" dxfId="147" priority="6" operator="containsText" text="NO">
      <formula>NOT(ISERROR(SEARCH("NO",D5)))</formula>
    </cfRule>
  </conditionalFormatting>
  <conditionalFormatting sqref="D16:D131">
    <cfRule type="cellIs" dxfId="146" priority="4" operator="greaterThan">
      <formula>TODAY()</formula>
    </cfRule>
  </conditionalFormatting>
  <dataValidations count="1">
    <dataValidation type="list" allowBlank="1" showInputMessage="1" showErrorMessage="1" sqref="C5:C14" xr:uid="{FA7FBCA1-864A-4A1D-9EF0-417E6CB6CF6D}">
      <formula1>"SÍ,PARCIALMENTE,NO"</formula1>
    </dataValidation>
  </dataValidations>
  <pageMargins left="0.7" right="0.7" top="0.75" bottom="0.75" header="0.3" footer="0.3"/>
  <pageSetup paperSize="8" orientation="landscape" r:id="rId1"/>
  <drawing r:id="rId2"/>
  <tableParts count="1">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1"/>
  <sheetViews>
    <sheetView topLeftCell="A2" zoomScaleNormal="100" workbookViewId="0">
      <selection activeCell="B13" sqref="B13"/>
    </sheetView>
  </sheetViews>
  <sheetFormatPr baseColWidth="10" defaultColWidth="11.5546875" defaultRowHeight="14.4" x14ac:dyDescent="0.3"/>
  <cols>
    <col min="1" max="1" width="4.6640625" style="1" customWidth="1"/>
    <col min="2" max="2" width="79.33203125" style="1" customWidth="1"/>
    <col min="3" max="3" width="17.5546875" style="1" customWidth="1"/>
    <col min="4" max="4" width="15.88671875" style="5" customWidth="1"/>
    <col min="5" max="5" width="55.33203125" style="1" customWidth="1"/>
    <col min="6" max="6" width="58.77734375" style="1" customWidth="1"/>
    <col min="7" max="16384" width="11.5546875" style="1"/>
  </cols>
  <sheetData>
    <row r="1" spans="1:5" ht="63" customHeight="1" thickBot="1" x14ac:dyDescent="0.35">
      <c r="A1" s="7"/>
      <c r="B1" s="26" t="s">
        <v>171</v>
      </c>
      <c r="C1" s="98" t="e" vm="1">
        <v>#VALUE!</v>
      </c>
      <c r="D1" s="98"/>
      <c r="E1" s="98"/>
    </row>
    <row r="2" spans="1:5" ht="21" x14ac:dyDescent="0.4">
      <c r="A2" s="6"/>
    </row>
    <row r="3" spans="1:5" x14ac:dyDescent="0.3">
      <c r="A3" s="1" t="s">
        <v>192</v>
      </c>
    </row>
    <row r="4" spans="1:5" s="2" customFormat="1" ht="18" customHeight="1" x14ac:dyDescent="0.3">
      <c r="A4" s="12" t="s">
        <v>0</v>
      </c>
      <c r="B4" s="12" t="s">
        <v>1</v>
      </c>
      <c r="C4" s="12" t="s">
        <v>2</v>
      </c>
      <c r="D4" s="12" t="s">
        <v>6</v>
      </c>
      <c r="E4" s="12" t="s">
        <v>17</v>
      </c>
    </row>
    <row r="5" spans="1:5" ht="35.4" customHeight="1" x14ac:dyDescent="0.3">
      <c r="A5" s="78">
        <v>1</v>
      </c>
      <c r="B5" s="85" t="s">
        <v>172</v>
      </c>
      <c r="C5" s="84"/>
      <c r="D5" s="86" t="e" cm="1">
        <f t="array" ref="D5">_xlfn.IFS(Tabla256474567893[[#This Row],[Resultado]]="SÍ",1,Tabla256474567893[[#This Row],[Resultado]]="PARCIALMENTE",0.5,Tabla256474567893[[#This Row],[Resultado]]="NO",0)</f>
        <v>#N/A</v>
      </c>
      <c r="E5" s="87" t="s">
        <v>177</v>
      </c>
    </row>
    <row r="6" spans="1:5" ht="28.8" x14ac:dyDescent="0.3">
      <c r="A6" s="78">
        <v>2</v>
      </c>
      <c r="B6" s="85" t="s">
        <v>180</v>
      </c>
      <c r="C6" s="84"/>
      <c r="D6" s="86" t="e" cm="1">
        <f t="array" ref="D6">_xlfn.IFS(Tabla256474567893[[#This Row],[Resultado]]="SÍ",1,Tabla256474567893[[#This Row],[Resultado]]="PARCIALMENTE",0.5,Tabla256474567893[[#This Row],[Resultado]]="NO",0)</f>
        <v>#N/A</v>
      </c>
      <c r="E6" s="87" t="s">
        <v>181</v>
      </c>
    </row>
    <row r="7" spans="1:5" ht="28.8" x14ac:dyDescent="0.3">
      <c r="A7" s="78">
        <v>3</v>
      </c>
      <c r="B7" s="85" t="s">
        <v>178</v>
      </c>
      <c r="C7" s="84"/>
      <c r="D7" s="86" t="e" cm="1">
        <f t="array" ref="D7">_xlfn.IFS(Tabla256474567893[[#This Row],[Resultado]]="SÍ",1,Tabla256474567893[[#This Row],[Resultado]]="PARCIALMENTE",0.5,Tabla256474567893[[#This Row],[Resultado]]="NO",0)</f>
        <v>#N/A</v>
      </c>
      <c r="E7" s="87" t="s">
        <v>179</v>
      </c>
    </row>
    <row r="8" spans="1:5" ht="30.6" customHeight="1" x14ac:dyDescent="0.3">
      <c r="A8" s="78">
        <v>4</v>
      </c>
      <c r="B8" s="85" t="s">
        <v>182</v>
      </c>
      <c r="C8" s="84"/>
      <c r="D8" s="86" t="e" cm="1">
        <f t="array" ref="D8">_xlfn.IFS(Tabla256474567893[[#This Row],[Resultado]]="SÍ",1,Tabla256474567893[[#This Row],[Resultado]]="PARCIALMENTE",0.5,Tabla256474567893[[#This Row],[Resultado]]="NO",0)</f>
        <v>#N/A</v>
      </c>
      <c r="E8" s="88" t="s">
        <v>183</v>
      </c>
    </row>
    <row r="9" spans="1:5" ht="28.8" x14ac:dyDescent="0.3">
      <c r="A9" s="78">
        <v>5</v>
      </c>
      <c r="B9" s="85" t="s">
        <v>184</v>
      </c>
      <c r="C9" s="84"/>
      <c r="D9" s="86" t="e" cm="1">
        <f t="array" ref="D9">_xlfn.IFS(Tabla256474567893[[#This Row],[Resultado]]="SÍ",1,Tabla256474567893[[#This Row],[Resultado]]="PARCIALMENTE",0.5,Tabla256474567893[[#This Row],[Resultado]]="NO",0)</f>
        <v>#N/A</v>
      </c>
      <c r="E9" s="88" t="s">
        <v>185</v>
      </c>
    </row>
    <row r="10" spans="1:5" ht="28.8" x14ac:dyDescent="0.3">
      <c r="A10" s="78">
        <v>6</v>
      </c>
      <c r="B10" s="85" t="s">
        <v>186</v>
      </c>
      <c r="C10" s="84"/>
      <c r="D10" s="86" t="e" cm="1">
        <f t="array" ref="D10">_xlfn.IFS(Tabla256474567893[[#This Row],[Resultado]]="SÍ",1,Tabla256474567893[[#This Row],[Resultado]]="PARCIALMENTE",0.5,Tabla256474567893[[#This Row],[Resultado]]="NO",0)</f>
        <v>#N/A</v>
      </c>
      <c r="E10" s="88" t="s">
        <v>187</v>
      </c>
    </row>
    <row r="11" spans="1:5" ht="28.8" x14ac:dyDescent="0.3">
      <c r="A11" s="78">
        <v>7</v>
      </c>
      <c r="B11" s="85" t="s">
        <v>188</v>
      </c>
      <c r="C11" s="84"/>
      <c r="D11" s="86" t="e" cm="1">
        <f t="array" ref="D11">_xlfn.IFS(Tabla256474567893[[#This Row],[Resultado]]="SÍ",1,Tabla256474567893[[#This Row],[Resultado]]="PARCIALMENTE",0.5,Tabla256474567893[[#This Row],[Resultado]]="NO",0)</f>
        <v>#N/A</v>
      </c>
      <c r="E11" s="88" t="s">
        <v>189</v>
      </c>
    </row>
    <row r="12" spans="1:5" ht="28.8" x14ac:dyDescent="0.3">
      <c r="A12" s="78">
        <v>8</v>
      </c>
      <c r="B12" s="85" t="s">
        <v>190</v>
      </c>
      <c r="C12" s="84"/>
      <c r="D12" s="86" t="e" cm="1">
        <f t="array" ref="D12">_xlfn.IFS(Tabla256474567893[[#This Row],[Resultado]]="SÍ",1,Tabla256474567893[[#This Row],[Resultado]]="PARCIALMENTE",0.5,Tabla256474567893[[#This Row],[Resultado]]="NO",0)</f>
        <v>#N/A</v>
      </c>
      <c r="E12" s="88" t="s">
        <v>191</v>
      </c>
    </row>
    <row r="13" spans="1:5" ht="28.8" x14ac:dyDescent="0.3">
      <c r="A13" s="78">
        <v>9</v>
      </c>
      <c r="B13" s="28" t="s">
        <v>534</v>
      </c>
      <c r="C13" s="8"/>
      <c r="D13" s="86" t="e" cm="1">
        <f t="array" ref="D13">_xlfn.IFS(Tabla256474567893[[#This Row],[Resultado]]="SÍ",1,Tabla256474567893[[#This Row],[Resultado]]="PARCIALMENTE",0.5,Tabla256474567893[[#This Row],[Resultado]]="NO",0)</f>
        <v>#N/A</v>
      </c>
      <c r="E13" s="88" t="s">
        <v>524</v>
      </c>
    </row>
    <row r="14" spans="1:5" x14ac:dyDescent="0.3">
      <c r="A14" s="4"/>
      <c r="B14" s="28"/>
      <c r="C14" s="8"/>
      <c r="D14" s="33"/>
      <c r="E14" s="27"/>
    </row>
    <row r="15" spans="1:5" x14ac:dyDescent="0.3">
      <c r="A15" s="4"/>
      <c r="B15" s="13"/>
      <c r="C15" s="11"/>
      <c r="D15" s="95" t="e">
        <f>(SUBTOTAL(109,Tabla256474567893[Ponderación])*10)/(COUNTIF(Tabla256474567893[Ítem de control], "*"))</f>
        <v>#N/A</v>
      </c>
      <c r="E15"/>
    </row>
    <row r="18" spans="2:3" ht="15.6" x14ac:dyDescent="0.3">
      <c r="B18" s="31" t="s">
        <v>36</v>
      </c>
      <c r="C18" s="31" t="s">
        <v>7</v>
      </c>
    </row>
    <row r="19" spans="2:3" x14ac:dyDescent="0.3">
      <c r="B19" s="32" t="s">
        <v>4</v>
      </c>
      <c r="C19" s="32">
        <f>COUNTIF(Tabla256474567893[Resultado],"SÍ")</f>
        <v>0</v>
      </c>
    </row>
    <row r="20" spans="2:3" x14ac:dyDescent="0.3">
      <c r="B20" s="32" t="s">
        <v>3</v>
      </c>
      <c r="C20" s="32">
        <f>COUNTIF(Tabla256474567893[Resultado],"PARCIALMENTE")</f>
        <v>0</v>
      </c>
    </row>
    <row r="21" spans="2:3" x14ac:dyDescent="0.3">
      <c r="B21" s="32" t="s">
        <v>5</v>
      </c>
      <c r="C21" s="32">
        <f>COUNTIF(Tabla256474567893[Resultado],"NO")</f>
        <v>0</v>
      </c>
    </row>
    <row r="23" spans="2:3" ht="15" thickBot="1" x14ac:dyDescent="0.35">
      <c r="B23" s="3" t="s">
        <v>37</v>
      </c>
    </row>
    <row r="24" spans="2:3" ht="29.4" thickBot="1" x14ac:dyDescent="0.35">
      <c r="B24" s="14" t="s">
        <v>2</v>
      </c>
      <c r="C24" s="15" t="s">
        <v>8</v>
      </c>
    </row>
    <row r="25" spans="2:3" ht="15" thickBot="1" x14ac:dyDescent="0.35">
      <c r="B25" s="16">
        <v>10</v>
      </c>
      <c r="C25" s="17" t="s">
        <v>13</v>
      </c>
    </row>
    <row r="26" spans="2:3" ht="15" thickBot="1" x14ac:dyDescent="0.35">
      <c r="B26" s="18" t="s">
        <v>41</v>
      </c>
      <c r="C26" s="19" t="s">
        <v>9</v>
      </c>
    </row>
    <row r="27" spans="2:3" ht="15" thickBot="1" x14ac:dyDescent="0.35">
      <c r="B27" s="20" t="s">
        <v>40</v>
      </c>
      <c r="C27" s="21" t="s">
        <v>39</v>
      </c>
    </row>
    <row r="28" spans="2:3" ht="15" thickBot="1" x14ac:dyDescent="0.35">
      <c r="B28" s="22" t="s">
        <v>14</v>
      </c>
      <c r="C28" s="23" t="s">
        <v>10</v>
      </c>
    </row>
    <row r="29" spans="2:3" ht="15" thickBot="1" x14ac:dyDescent="0.35">
      <c r="B29" s="24" t="s">
        <v>42</v>
      </c>
      <c r="C29" s="25" t="s">
        <v>11</v>
      </c>
    </row>
    <row r="30" spans="2:3" ht="15" thickBot="1" x14ac:dyDescent="0.35"/>
    <row r="31" spans="2:3" ht="15" thickBot="1" x14ac:dyDescent="0.35">
      <c r="B31" s="29" t="s">
        <v>38</v>
      </c>
      <c r="C31" s="30" t="e" cm="1">
        <f t="array" ref="C31">_xlfn.IFS(
  Tabla256474567893[[#Totals],[Ponderación]]&lt;=2, C29,
  Tabla256474567893[[#Totals],[Ponderación]]&lt;=5.5, C28,
  Tabla256474567893[[#Totals],[Ponderación]]&lt;=7.5, C27,
  Tabla256474567893[[#Totals],[Ponderación]]&lt;=9.5, C26,
  Tabla256474567893[[#Totals],[Ponderación]]=10, C25
)</f>
        <v>#N/A</v>
      </c>
    </row>
  </sheetData>
  <mergeCells count="1">
    <mergeCell ref="C1:E1"/>
  </mergeCells>
  <conditionalFormatting sqref="C5:C14">
    <cfRule type="containsText" dxfId="145" priority="1" operator="containsText" text="PARCIALMENTE">
      <formula>NOT(ISERROR(SEARCH("PARCIALMENTE",C5)))</formula>
    </cfRule>
    <cfRule type="containsText" dxfId="144" priority="2" operator="containsText" text="NO">
      <formula>NOT(ISERROR(SEARCH("NO",C5)))</formula>
    </cfRule>
    <cfRule type="containsText" dxfId="143" priority="3" operator="containsText" text="SÍ">
      <formula>NOT(ISERROR(SEARCH("SÍ",C5)))</formula>
    </cfRule>
  </conditionalFormatting>
  <conditionalFormatting sqref="D5:D14">
    <cfRule type="containsText" dxfId="142" priority="5" operator="containsText" text="SÍ">
      <formula>NOT(ISERROR(SEARCH("SÍ",D5)))</formula>
    </cfRule>
    <cfRule type="containsText" dxfId="141" priority="6" operator="containsText" text="NO">
      <formula>NOT(ISERROR(SEARCH("NO",D5)))</formula>
    </cfRule>
  </conditionalFormatting>
  <conditionalFormatting sqref="D16:D131">
    <cfRule type="cellIs" dxfId="140" priority="4" operator="greaterThan">
      <formula>TODAY()</formula>
    </cfRule>
  </conditionalFormatting>
  <dataValidations count="1">
    <dataValidation type="list" allowBlank="1" showInputMessage="1" showErrorMessage="1" sqref="C5:C14" xr:uid="{F3F539B0-E087-4C30-9DAF-6915906188DE}">
      <formula1>"SÍ,PARCIALMENTE,NO"</formula1>
    </dataValidation>
  </dataValidations>
  <pageMargins left="0.7" right="0.7" top="0.75" bottom="0.75" header="0.3" footer="0.3"/>
  <pageSetup paperSize="9" orientation="portrait" r:id="rId1"/>
  <drawing r:id="rId2"/>
  <tableParts count="1">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26FCA-50CD-48D2-AE21-9B2FC3E91D42}">
  <dimension ref="A1:E33"/>
  <sheetViews>
    <sheetView topLeftCell="A7" workbookViewId="0">
      <selection activeCell="B15" sqref="B15"/>
    </sheetView>
  </sheetViews>
  <sheetFormatPr baseColWidth="10" defaultColWidth="11.5546875" defaultRowHeight="14.4" x14ac:dyDescent="0.3"/>
  <cols>
    <col min="1" max="1" width="4.6640625" style="1" customWidth="1"/>
    <col min="2" max="2" width="79.33203125" style="1" customWidth="1"/>
    <col min="3" max="3" width="17.5546875" style="1" customWidth="1"/>
    <col min="4" max="4" width="15.88671875" style="5" customWidth="1"/>
    <col min="5" max="5" width="55.33203125" style="1" customWidth="1"/>
    <col min="6" max="6" width="58.77734375" style="1" customWidth="1"/>
    <col min="7" max="16384" width="11.5546875" style="1"/>
  </cols>
  <sheetData>
    <row r="1" spans="1:5" ht="63" customHeight="1" thickBot="1" x14ac:dyDescent="0.35">
      <c r="A1" s="7"/>
      <c r="B1" s="26" t="s">
        <v>173</v>
      </c>
      <c r="C1" s="98" t="e" vm="1">
        <v>#VALUE!</v>
      </c>
      <c r="D1" s="98"/>
      <c r="E1" s="98"/>
    </row>
    <row r="2" spans="1:5" ht="21" x14ac:dyDescent="0.4">
      <c r="A2" s="6"/>
    </row>
    <row r="3" spans="1:5" x14ac:dyDescent="0.3">
      <c r="A3" s="1" t="s">
        <v>157</v>
      </c>
    </row>
    <row r="4" spans="1:5" s="2" customFormat="1" ht="18" customHeight="1" x14ac:dyDescent="0.3">
      <c r="A4" s="12" t="s">
        <v>0</v>
      </c>
      <c r="B4" s="12" t="s">
        <v>1</v>
      </c>
      <c r="C4" s="12" t="s">
        <v>2</v>
      </c>
      <c r="D4" s="12" t="s">
        <v>6</v>
      </c>
      <c r="E4" s="12" t="s">
        <v>17</v>
      </c>
    </row>
    <row r="5" spans="1:5" ht="89.4" customHeight="1" x14ac:dyDescent="0.3">
      <c r="A5" s="78">
        <v>1</v>
      </c>
      <c r="B5" s="85" t="s">
        <v>174</v>
      </c>
      <c r="C5" s="84"/>
      <c r="D5" s="86" t="e" cm="1">
        <f t="array" ref="D5">_xlfn.IFS(Tabla25647456789310[[#This Row],[Resultado]]="SÍ",1,Tabla25647456789310[[#This Row],[Resultado]]="PARCIALMENTE",0.5,Tabla25647456789310[[#This Row],[Resultado]]="NO",0)</f>
        <v>#N/A</v>
      </c>
      <c r="E5" s="97" t="s">
        <v>266</v>
      </c>
    </row>
    <row r="6" spans="1:5" ht="28.8" x14ac:dyDescent="0.3">
      <c r="A6" s="78">
        <v>2</v>
      </c>
      <c r="B6" s="84" t="s">
        <v>257</v>
      </c>
      <c r="C6" s="84"/>
      <c r="D6" s="86" t="e" cm="1">
        <f t="array" ref="D6">_xlfn.IFS(Tabla25647456789310[[#This Row],[Resultado]]="SÍ",1,Tabla25647456789310[[#This Row],[Resultado]]="PARCIALMENTE",0.5,Tabla25647456789310[[#This Row],[Resultado]]="NO",0)</f>
        <v>#N/A</v>
      </c>
      <c r="E6" s="87" t="s">
        <v>267</v>
      </c>
    </row>
    <row r="7" spans="1:5" ht="43.2" x14ac:dyDescent="0.3">
      <c r="A7" s="78">
        <v>3</v>
      </c>
      <c r="B7" s="85" t="s">
        <v>258</v>
      </c>
      <c r="C7" s="84"/>
      <c r="D7" s="86" t="e" cm="1">
        <f t="array" ref="D7">_xlfn.IFS(Tabla25647456789310[[#This Row],[Resultado]]="SÍ",1,Tabla25647456789310[[#This Row],[Resultado]]="PARCIALMENTE",0.5,Tabla25647456789310[[#This Row],[Resultado]]="NO",0)</f>
        <v>#N/A</v>
      </c>
      <c r="E7" s="87" t="s">
        <v>268</v>
      </c>
    </row>
    <row r="8" spans="1:5" ht="43.8" customHeight="1" x14ac:dyDescent="0.3">
      <c r="A8" s="78">
        <v>4</v>
      </c>
      <c r="B8" s="84" t="s">
        <v>259</v>
      </c>
      <c r="C8" s="84"/>
      <c r="D8" s="86" t="e" cm="1">
        <f t="array" ref="D8">_xlfn.IFS(Tabla25647456789310[[#This Row],[Resultado]]="SÍ",1,Tabla25647456789310[[#This Row],[Resultado]]="PARCIALMENTE",0.5,Tabla25647456789310[[#This Row],[Resultado]]="NO",0)</f>
        <v>#N/A</v>
      </c>
      <c r="E8" s="87" t="s">
        <v>269</v>
      </c>
    </row>
    <row r="9" spans="1:5" ht="43.2" x14ac:dyDescent="0.3">
      <c r="A9" s="78">
        <v>5</v>
      </c>
      <c r="B9" s="84" t="s">
        <v>260</v>
      </c>
      <c r="C9" s="84"/>
      <c r="D9" s="86" t="e" cm="1">
        <f t="array" ref="D9">_xlfn.IFS(Tabla25647456789310[[#This Row],[Resultado]]="SÍ",1,Tabla25647456789310[[#This Row],[Resultado]]="PARCIALMENTE",0.5,Tabla25647456789310[[#This Row],[Resultado]]="NO",0)</f>
        <v>#N/A</v>
      </c>
      <c r="E9" s="87" t="s">
        <v>270</v>
      </c>
    </row>
    <row r="10" spans="1:5" ht="72" x14ac:dyDescent="0.3">
      <c r="A10" s="78">
        <v>6</v>
      </c>
      <c r="B10" s="84" t="s">
        <v>261</v>
      </c>
      <c r="C10" s="84"/>
      <c r="D10" s="86" t="e" cm="1">
        <f t="array" ref="D10">_xlfn.IFS(Tabla25647456789310[[#This Row],[Resultado]]="SÍ",1,Tabla25647456789310[[#This Row],[Resultado]]="PARCIALMENTE",0.5,Tabla25647456789310[[#This Row],[Resultado]]="NO",0)</f>
        <v>#N/A</v>
      </c>
      <c r="E10" s="87" t="s">
        <v>271</v>
      </c>
    </row>
    <row r="11" spans="1:5" ht="28.8" x14ac:dyDescent="0.3">
      <c r="A11" s="78">
        <v>7</v>
      </c>
      <c r="B11" s="84" t="s">
        <v>262</v>
      </c>
      <c r="C11" s="84"/>
      <c r="D11" s="86" t="e" cm="1">
        <f t="array" ref="D11">_xlfn.IFS(Tabla25647456789310[[#This Row],[Resultado]]="SÍ",1,Tabla25647456789310[[#This Row],[Resultado]]="PARCIALMENTE",0.5,Tabla25647456789310[[#This Row],[Resultado]]="NO",0)</f>
        <v>#N/A</v>
      </c>
      <c r="E11" s="87" t="s">
        <v>272</v>
      </c>
    </row>
    <row r="12" spans="1:5" ht="86.4" x14ac:dyDescent="0.3">
      <c r="A12" s="78">
        <v>8</v>
      </c>
      <c r="B12" s="84" t="s">
        <v>263</v>
      </c>
      <c r="C12" s="84"/>
      <c r="D12" s="86" t="e" cm="1">
        <f t="array" ref="D12">_xlfn.IFS(Tabla25647456789310[[#This Row],[Resultado]]="SÍ",1,Tabla25647456789310[[#This Row],[Resultado]]="PARCIALMENTE",0.5,Tabla25647456789310[[#This Row],[Resultado]]="NO",0)</f>
        <v>#N/A</v>
      </c>
      <c r="E12" s="87" t="s">
        <v>273</v>
      </c>
    </row>
    <row r="13" spans="1:5" ht="43.2" x14ac:dyDescent="0.3">
      <c r="A13" s="78">
        <v>9</v>
      </c>
      <c r="B13" s="84" t="s">
        <v>264</v>
      </c>
      <c r="C13" s="84"/>
      <c r="D13" s="86" t="e" cm="1">
        <f t="array" ref="D13">_xlfn.IFS(Tabla25647456789310[[#This Row],[Resultado]]="SÍ",1,Tabla25647456789310[[#This Row],[Resultado]]="PARCIALMENTE",0.5,Tabla25647456789310[[#This Row],[Resultado]]="NO",0)</f>
        <v>#N/A</v>
      </c>
      <c r="E13" s="87" t="s">
        <v>274</v>
      </c>
    </row>
    <row r="14" spans="1:5" ht="43.2" customHeight="1" x14ac:dyDescent="0.3">
      <c r="A14" s="78">
        <v>10</v>
      </c>
      <c r="B14" s="85" t="s">
        <v>265</v>
      </c>
      <c r="C14" s="84"/>
      <c r="D14" s="86" t="e" cm="1">
        <f t="array" ref="D14">_xlfn.IFS(Tabla25647456789310[[#This Row],[Resultado]]="SÍ",1,Tabla25647456789310[[#This Row],[Resultado]]="PARCIALMENTE",0.5,Tabla25647456789310[[#This Row],[Resultado]]="NO",0)</f>
        <v>#N/A</v>
      </c>
      <c r="E14" s="87" t="s">
        <v>275</v>
      </c>
    </row>
    <row r="15" spans="1:5" ht="28.8" x14ac:dyDescent="0.3">
      <c r="A15" s="78">
        <v>11</v>
      </c>
      <c r="B15" s="85" t="s">
        <v>535</v>
      </c>
      <c r="C15" s="84"/>
      <c r="D15" s="86" t="e" cm="1">
        <f t="array" ref="D15">_xlfn.IFS(Tabla25647456789310[[#This Row],[Resultado]]="SÍ",1,Tabla25647456789310[[#This Row],[Resultado]]="PARCIALMENTE",0.5,Tabla25647456789310[[#This Row],[Resultado]]="NO",0)</f>
        <v>#N/A</v>
      </c>
      <c r="E15" s="87" t="s">
        <v>524</v>
      </c>
    </row>
    <row r="16" spans="1:5" x14ac:dyDescent="0.3">
      <c r="A16" s="4"/>
      <c r="B16" s="85"/>
      <c r="C16" s="84"/>
      <c r="D16" s="86"/>
      <c r="E16" s="87"/>
    </row>
    <row r="17" spans="1:5" x14ac:dyDescent="0.3">
      <c r="A17" s="4"/>
      <c r="B17" s="86"/>
      <c r="C17" s="90"/>
      <c r="D17" s="89" t="e">
        <f>(SUBTOTAL(109,Tabla25647456789310[Ponderación])*10)/(COUNTIF(Tabla25647456789310[Ítem de control], "*"))</f>
        <v>#N/A</v>
      </c>
      <c r="E17" s="88"/>
    </row>
    <row r="20" spans="1:5" ht="15.6" x14ac:dyDescent="0.3">
      <c r="B20" s="31" t="s">
        <v>36</v>
      </c>
      <c r="C20" s="31" t="s">
        <v>7</v>
      </c>
    </row>
    <row r="21" spans="1:5" x14ac:dyDescent="0.3">
      <c r="B21" s="32" t="s">
        <v>4</v>
      </c>
      <c r="C21" s="32">
        <f>COUNTIF(Tabla25647456789310[Resultado],"SÍ")</f>
        <v>0</v>
      </c>
    </row>
    <row r="22" spans="1:5" x14ac:dyDescent="0.3">
      <c r="B22" s="32" t="s">
        <v>3</v>
      </c>
      <c r="C22" s="32">
        <f>COUNTIF(Tabla25647456789310[Resultado],"PARCIALMENTE")</f>
        <v>0</v>
      </c>
    </row>
    <row r="23" spans="1:5" x14ac:dyDescent="0.3">
      <c r="B23" s="32" t="s">
        <v>5</v>
      </c>
      <c r="C23" s="32">
        <f>COUNTIF(Tabla25647456789310[Resultado],"NO")</f>
        <v>0</v>
      </c>
    </row>
    <row r="25" spans="1:5" ht="15" thickBot="1" x14ac:dyDescent="0.35">
      <c r="B25" s="3" t="s">
        <v>37</v>
      </c>
    </row>
    <row r="26" spans="1:5" ht="29.4" thickBot="1" x14ac:dyDescent="0.35">
      <c r="B26" s="14" t="s">
        <v>2</v>
      </c>
      <c r="C26" s="15" t="s">
        <v>8</v>
      </c>
    </row>
    <row r="27" spans="1:5" ht="15" thickBot="1" x14ac:dyDescent="0.35">
      <c r="B27" s="16">
        <v>10</v>
      </c>
      <c r="C27" s="17" t="s">
        <v>13</v>
      </c>
    </row>
    <row r="28" spans="1:5" ht="15" thickBot="1" x14ac:dyDescent="0.35">
      <c r="B28" s="18" t="s">
        <v>41</v>
      </c>
      <c r="C28" s="19" t="s">
        <v>9</v>
      </c>
    </row>
    <row r="29" spans="1:5" ht="15" thickBot="1" x14ac:dyDescent="0.35">
      <c r="B29" s="20" t="s">
        <v>40</v>
      </c>
      <c r="C29" s="21" t="s">
        <v>39</v>
      </c>
    </row>
    <row r="30" spans="1:5" ht="15" thickBot="1" x14ac:dyDescent="0.35">
      <c r="B30" s="22" t="s">
        <v>14</v>
      </c>
      <c r="C30" s="23" t="s">
        <v>10</v>
      </c>
    </row>
    <row r="31" spans="1:5" ht="15" thickBot="1" x14ac:dyDescent="0.35">
      <c r="B31" s="24" t="s">
        <v>42</v>
      </c>
      <c r="C31" s="25" t="s">
        <v>11</v>
      </c>
    </row>
    <row r="32" spans="1:5" ht="15" thickBot="1" x14ac:dyDescent="0.35"/>
    <row r="33" spans="2:3" ht="15" thickBot="1" x14ac:dyDescent="0.35">
      <c r="B33" s="29" t="s">
        <v>38</v>
      </c>
      <c r="C33" s="30" t="e" cm="1">
        <f t="array" ref="C33">_xlfn.IFS(
  Tabla25647456789310[[#Totals],[Ponderación]]&lt;=2, C31,
  Tabla25647456789310[[#Totals],[Ponderación]]&lt;=5.5, C30,
  Tabla25647456789310[[#Totals],[Ponderación]]&lt;=7.5, C29,
  Tabla25647456789310[[#Totals],[Ponderación]]&lt;=9.5, C28,
  Tabla25647456789310[[#Totals],[Ponderación]]=10, C27
)</f>
        <v>#N/A</v>
      </c>
    </row>
  </sheetData>
  <mergeCells count="1">
    <mergeCell ref="C1:E1"/>
  </mergeCells>
  <conditionalFormatting sqref="C5:C16">
    <cfRule type="containsText" dxfId="139" priority="1" operator="containsText" text="PARCIALMENTE">
      <formula>NOT(ISERROR(SEARCH("PARCIALMENTE",C5)))</formula>
    </cfRule>
    <cfRule type="containsText" dxfId="138" priority="2" operator="containsText" text="NO">
      <formula>NOT(ISERROR(SEARCH("NO",C5)))</formula>
    </cfRule>
    <cfRule type="containsText" dxfId="137" priority="3" operator="containsText" text="SÍ">
      <formula>NOT(ISERROR(SEARCH("SÍ",C5)))</formula>
    </cfRule>
  </conditionalFormatting>
  <conditionalFormatting sqref="D5:D16">
    <cfRule type="containsText" dxfId="136" priority="5" operator="containsText" text="SÍ">
      <formula>NOT(ISERROR(SEARCH("SÍ",D5)))</formula>
    </cfRule>
    <cfRule type="containsText" dxfId="135" priority="6" operator="containsText" text="NO">
      <formula>NOT(ISERROR(SEARCH("NO",D5)))</formula>
    </cfRule>
  </conditionalFormatting>
  <conditionalFormatting sqref="D18:D133">
    <cfRule type="cellIs" dxfId="134" priority="4" operator="greaterThan">
      <formula>TODAY()</formula>
    </cfRule>
  </conditionalFormatting>
  <dataValidations count="1">
    <dataValidation type="list" allowBlank="1" showInputMessage="1" showErrorMessage="1" sqref="C5:C16" xr:uid="{91491B84-CAE4-41E2-94F8-299C10593C12}">
      <formula1>"SÍ,PARCIALMENTE,NO"</formula1>
    </dataValidation>
  </dataValidations>
  <pageMargins left="0.7" right="0.7" top="0.75" bottom="0.75" header="0.3" footer="0.3"/>
  <drawing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475A2-9207-4E32-880F-3CE1DDD8CC57}">
  <dimension ref="A1:E35"/>
  <sheetViews>
    <sheetView topLeftCell="A10" workbookViewId="0">
      <selection activeCell="B17" sqref="B17"/>
    </sheetView>
  </sheetViews>
  <sheetFormatPr baseColWidth="10" defaultColWidth="11.5546875" defaultRowHeight="14.4" x14ac:dyDescent="0.3"/>
  <cols>
    <col min="1" max="1" width="4.6640625" style="1" customWidth="1"/>
    <col min="2" max="2" width="79.33203125" style="1" customWidth="1"/>
    <col min="3" max="3" width="17.5546875" style="1" customWidth="1"/>
    <col min="4" max="4" width="15.88671875" style="5" customWidth="1"/>
    <col min="5" max="5" width="55.33203125" style="1" customWidth="1"/>
    <col min="6" max="6" width="58.77734375" style="1" customWidth="1"/>
    <col min="7" max="16384" width="11.5546875" style="1"/>
  </cols>
  <sheetData>
    <row r="1" spans="1:5" ht="63" customHeight="1" thickBot="1" x14ac:dyDescent="0.35">
      <c r="A1" s="7"/>
      <c r="B1" s="26" t="s">
        <v>175</v>
      </c>
      <c r="C1" s="98" t="e" vm="1">
        <v>#VALUE!</v>
      </c>
      <c r="D1" s="98"/>
      <c r="E1" s="98"/>
    </row>
    <row r="2" spans="1:5" ht="21" x14ac:dyDescent="0.4">
      <c r="A2" s="6"/>
    </row>
    <row r="3" spans="1:5" x14ac:dyDescent="0.3">
      <c r="A3" s="1" t="s">
        <v>157</v>
      </c>
    </row>
    <row r="4" spans="1:5" s="2" customFormat="1" ht="18" customHeight="1" x14ac:dyDescent="0.3">
      <c r="A4" s="12" t="s">
        <v>0</v>
      </c>
      <c r="B4" s="12" t="s">
        <v>1</v>
      </c>
      <c r="C4" s="12" t="s">
        <v>2</v>
      </c>
      <c r="D4" s="12" t="s">
        <v>6</v>
      </c>
      <c r="E4" s="12" t="s">
        <v>17</v>
      </c>
    </row>
    <row r="5" spans="1:5" ht="55.8" customHeight="1" x14ac:dyDescent="0.3">
      <c r="A5" s="78">
        <v>1</v>
      </c>
      <c r="B5" s="84" t="s">
        <v>276</v>
      </c>
      <c r="C5" s="84"/>
      <c r="D5" s="86" t="e" cm="1">
        <f t="array" ref="D5">_xlfn.IFS(Tabla2564745678931011[[#This Row],[Resultado]]="SÍ",1,Tabla2564745678931011[[#This Row],[Resultado]]="PARCIALMENTE",0.5,Tabla2564745678931011[[#This Row],[Resultado]]="NO",0)</f>
        <v>#N/A</v>
      </c>
      <c r="E5" s="97" t="s">
        <v>277</v>
      </c>
    </row>
    <row r="6" spans="1:5" ht="29.4" customHeight="1" x14ac:dyDescent="0.3">
      <c r="A6" s="78">
        <v>2</v>
      </c>
      <c r="B6" s="85" t="s">
        <v>278</v>
      </c>
      <c r="C6" s="84"/>
      <c r="D6" s="86" t="e" cm="1">
        <f t="array" ref="D6">_xlfn.IFS(Tabla2564745678931011[[#This Row],[Resultado]]="SÍ",1,Tabla2564745678931011[[#This Row],[Resultado]]="PARCIALMENTE",0.5,Tabla2564745678931011[[#This Row],[Resultado]]="NO",0)</f>
        <v>#N/A</v>
      </c>
      <c r="E6" s="87" t="s">
        <v>279</v>
      </c>
    </row>
    <row r="7" spans="1:5" ht="31.8" customHeight="1" x14ac:dyDescent="0.3">
      <c r="A7" s="78">
        <v>3</v>
      </c>
      <c r="B7" s="85" t="s">
        <v>280</v>
      </c>
      <c r="C7" s="84"/>
      <c r="D7" s="86" t="e" cm="1">
        <f t="array" ref="D7">_xlfn.IFS(Tabla2564745678931011[[#This Row],[Resultado]]="SÍ",1,Tabla2564745678931011[[#This Row],[Resultado]]="PARCIALMENTE",0.5,Tabla2564745678931011[[#This Row],[Resultado]]="NO",0)</f>
        <v>#N/A</v>
      </c>
      <c r="E7" s="87" t="s">
        <v>298</v>
      </c>
    </row>
    <row r="8" spans="1:5" ht="43.2" customHeight="1" x14ac:dyDescent="0.3">
      <c r="A8" s="78">
        <v>4</v>
      </c>
      <c r="B8" s="85" t="s">
        <v>281</v>
      </c>
      <c r="C8" s="84"/>
      <c r="D8" s="86" t="e" cm="1">
        <f t="array" ref="D8">_xlfn.IFS(Tabla2564745678931011[[#This Row],[Resultado]]="SÍ",1,Tabla2564745678931011[[#This Row],[Resultado]]="PARCIALMENTE",0.5,Tabla2564745678931011[[#This Row],[Resultado]]="NO",0)</f>
        <v>#N/A</v>
      </c>
      <c r="E8" s="87" t="s">
        <v>282</v>
      </c>
    </row>
    <row r="9" spans="1:5" ht="43.2" x14ac:dyDescent="0.3">
      <c r="A9" s="78">
        <v>5</v>
      </c>
      <c r="B9" s="84" t="s">
        <v>283</v>
      </c>
      <c r="C9" s="84"/>
      <c r="D9" s="86" t="e" cm="1">
        <f t="array" ref="D9">_xlfn.IFS(Tabla2564745678931011[[#This Row],[Resultado]]="SÍ",1,Tabla2564745678931011[[#This Row],[Resultado]]="PARCIALMENTE",0.5,Tabla2564745678931011[[#This Row],[Resultado]]="NO",0)</f>
        <v>#N/A</v>
      </c>
      <c r="E9" s="87" t="s">
        <v>284</v>
      </c>
    </row>
    <row r="10" spans="1:5" ht="41.4" customHeight="1" x14ac:dyDescent="0.3">
      <c r="A10" s="78">
        <v>6</v>
      </c>
      <c r="B10" s="84" t="s">
        <v>299</v>
      </c>
      <c r="C10" s="84"/>
      <c r="D10" s="86" t="e" cm="1">
        <f t="array" ref="D10">_xlfn.IFS(Tabla2564745678931011[[#This Row],[Resultado]]="SÍ",1,Tabla2564745678931011[[#This Row],[Resultado]]="PARCIALMENTE",0.5,Tabla2564745678931011[[#This Row],[Resultado]]="NO",0)</f>
        <v>#N/A</v>
      </c>
      <c r="E10" s="87" t="s">
        <v>285</v>
      </c>
    </row>
    <row r="11" spans="1:5" ht="43.2" x14ac:dyDescent="0.3">
      <c r="A11" s="78">
        <v>7</v>
      </c>
      <c r="B11" s="84" t="s">
        <v>286</v>
      </c>
      <c r="C11" s="84"/>
      <c r="D11" s="86" t="e" cm="1">
        <f t="array" ref="D11">_xlfn.IFS(Tabla2564745678931011[[#This Row],[Resultado]]="SÍ",1,Tabla2564745678931011[[#This Row],[Resultado]]="PARCIALMENTE",0.5,Tabla2564745678931011[[#This Row],[Resultado]]="NO",0)</f>
        <v>#N/A</v>
      </c>
      <c r="E11" s="87" t="s">
        <v>287</v>
      </c>
    </row>
    <row r="12" spans="1:5" ht="43.2" x14ac:dyDescent="0.3">
      <c r="A12" s="78">
        <v>8</v>
      </c>
      <c r="B12" s="84" t="s">
        <v>289</v>
      </c>
      <c r="C12" s="84"/>
      <c r="D12" s="86" t="e" cm="1">
        <f t="array" ref="D12">_xlfn.IFS(Tabla2564745678931011[[#This Row],[Resultado]]="SÍ",1,Tabla2564745678931011[[#This Row],[Resultado]]="PARCIALMENTE",0.5,Tabla2564745678931011[[#This Row],[Resultado]]="NO",0)</f>
        <v>#N/A</v>
      </c>
      <c r="E12" s="87" t="s">
        <v>288</v>
      </c>
    </row>
    <row r="13" spans="1:5" ht="43.2" x14ac:dyDescent="0.3">
      <c r="A13" s="78">
        <v>9</v>
      </c>
      <c r="B13" s="85" t="s">
        <v>290</v>
      </c>
      <c r="C13" s="84"/>
      <c r="D13" s="86" t="e" cm="1">
        <f t="array" ref="D13">_xlfn.IFS(Tabla2564745678931011[[#This Row],[Resultado]]="SÍ",1,Tabla2564745678931011[[#This Row],[Resultado]]="PARCIALMENTE",0.5,Tabla2564745678931011[[#This Row],[Resultado]]="NO",0)</f>
        <v>#N/A</v>
      </c>
      <c r="E13" s="87" t="s">
        <v>291</v>
      </c>
    </row>
    <row r="14" spans="1:5" ht="43.2" x14ac:dyDescent="0.3">
      <c r="A14" s="78">
        <v>10</v>
      </c>
      <c r="B14" s="85" t="s">
        <v>292</v>
      </c>
      <c r="C14" s="84"/>
      <c r="D14" s="86" t="e" cm="1">
        <f t="array" ref="D14">_xlfn.IFS(Tabla2564745678931011[[#This Row],[Resultado]]="SÍ",1,Tabla2564745678931011[[#This Row],[Resultado]]="PARCIALMENTE",0.5,Tabla2564745678931011[[#This Row],[Resultado]]="NO",0)</f>
        <v>#N/A</v>
      </c>
      <c r="E14" s="87" t="s">
        <v>293</v>
      </c>
    </row>
    <row r="15" spans="1:5" ht="43.2" x14ac:dyDescent="0.3">
      <c r="A15" s="78">
        <v>11</v>
      </c>
      <c r="B15" s="85" t="s">
        <v>294</v>
      </c>
      <c r="C15" s="84"/>
      <c r="D15" s="86" t="e" cm="1">
        <f t="array" ref="D15">_xlfn.IFS(Tabla2564745678931011[[#This Row],[Resultado]]="SÍ",1,Tabla2564745678931011[[#This Row],[Resultado]]="PARCIALMENTE",0.5,Tabla2564745678931011[[#This Row],[Resultado]]="NO",0)</f>
        <v>#N/A</v>
      </c>
      <c r="E15" s="87" t="s">
        <v>295</v>
      </c>
    </row>
    <row r="16" spans="1:5" ht="28.8" x14ac:dyDescent="0.3">
      <c r="A16" s="78">
        <v>12</v>
      </c>
      <c r="B16" s="85" t="s">
        <v>296</v>
      </c>
      <c r="C16" s="84"/>
      <c r="D16" s="86" t="e" cm="1">
        <f t="array" ref="D16">_xlfn.IFS(Tabla2564745678931011[[#This Row],[Resultado]]="SÍ",1,Tabla2564745678931011[[#This Row],[Resultado]]="PARCIALMENTE",0.5,Tabla2564745678931011[[#This Row],[Resultado]]="NO",0)</f>
        <v>#N/A</v>
      </c>
      <c r="E16" s="87" t="s">
        <v>297</v>
      </c>
    </row>
    <row r="17" spans="1:5" ht="43.2" x14ac:dyDescent="0.3">
      <c r="A17" s="78">
        <v>13</v>
      </c>
      <c r="B17" s="85" t="s">
        <v>536</v>
      </c>
      <c r="C17" s="84"/>
      <c r="D17" s="86" t="e" cm="1">
        <f t="array" ref="D17">_xlfn.IFS(Tabla2564745678931011[[#This Row],[Resultado]]="SÍ",1,Tabla2564745678931011[[#This Row],[Resultado]]="PARCIALMENTE",0.5,Tabla2564745678931011[[#This Row],[Resultado]]="NO",0)</f>
        <v>#N/A</v>
      </c>
      <c r="E17" s="87" t="s">
        <v>524</v>
      </c>
    </row>
    <row r="18" spans="1:5" x14ac:dyDescent="0.3">
      <c r="A18" s="78"/>
      <c r="B18" s="85"/>
      <c r="C18" s="84"/>
      <c r="D18" s="86"/>
      <c r="E18" s="87"/>
    </row>
    <row r="19" spans="1:5" x14ac:dyDescent="0.3">
      <c r="A19" s="4"/>
      <c r="B19" s="86"/>
      <c r="C19" s="90"/>
      <c r="D19" s="89" t="e">
        <f>(SUBTOTAL(109,Tabla2564745678931011[Ponderación])*10)/(COUNTIF(Tabla2564745678931011[Ítem de control], "*"))</f>
        <v>#N/A</v>
      </c>
      <c r="E19" s="88"/>
    </row>
    <row r="22" spans="1:5" ht="15.6" x14ac:dyDescent="0.3">
      <c r="B22" s="31" t="s">
        <v>36</v>
      </c>
      <c r="C22" s="31" t="s">
        <v>7</v>
      </c>
    </row>
    <row r="23" spans="1:5" x14ac:dyDescent="0.3">
      <c r="B23" s="32" t="s">
        <v>4</v>
      </c>
      <c r="C23" s="32">
        <f>COUNTIF(Tabla2564745678931011[Resultado],"SÍ")</f>
        <v>0</v>
      </c>
    </row>
    <row r="24" spans="1:5" x14ac:dyDescent="0.3">
      <c r="B24" s="32" t="s">
        <v>3</v>
      </c>
      <c r="C24" s="32">
        <f>COUNTIF(Tabla2564745678931011[Resultado],"PARCIALMENTE")</f>
        <v>0</v>
      </c>
    </row>
    <row r="25" spans="1:5" x14ac:dyDescent="0.3">
      <c r="B25" s="32" t="s">
        <v>5</v>
      </c>
      <c r="C25" s="32">
        <f>COUNTIF(Tabla2564745678931011[Resultado],"NO")</f>
        <v>0</v>
      </c>
    </row>
    <row r="27" spans="1:5" ht="15" thickBot="1" x14ac:dyDescent="0.35">
      <c r="B27" s="3" t="s">
        <v>37</v>
      </c>
    </row>
    <row r="28" spans="1:5" ht="29.4" thickBot="1" x14ac:dyDescent="0.35">
      <c r="B28" s="14" t="s">
        <v>2</v>
      </c>
      <c r="C28" s="15" t="s">
        <v>8</v>
      </c>
    </row>
    <row r="29" spans="1:5" ht="15" thickBot="1" x14ac:dyDescent="0.35">
      <c r="B29" s="16">
        <v>10</v>
      </c>
      <c r="C29" s="17" t="s">
        <v>13</v>
      </c>
    </row>
    <row r="30" spans="1:5" ht="15" thickBot="1" x14ac:dyDescent="0.35">
      <c r="B30" s="18" t="s">
        <v>41</v>
      </c>
      <c r="C30" s="19" t="s">
        <v>9</v>
      </c>
    </row>
    <row r="31" spans="1:5" ht="15" thickBot="1" x14ac:dyDescent="0.35">
      <c r="B31" s="20" t="s">
        <v>40</v>
      </c>
      <c r="C31" s="21" t="s">
        <v>39</v>
      </c>
    </row>
    <row r="32" spans="1:5" ht="15" thickBot="1" x14ac:dyDescent="0.35">
      <c r="B32" s="22" t="s">
        <v>14</v>
      </c>
      <c r="C32" s="23" t="s">
        <v>10</v>
      </c>
    </row>
    <row r="33" spans="2:3" ht="15" thickBot="1" x14ac:dyDescent="0.35">
      <c r="B33" s="24" t="s">
        <v>42</v>
      </c>
      <c r="C33" s="25" t="s">
        <v>11</v>
      </c>
    </row>
    <row r="34" spans="2:3" ht="15" thickBot="1" x14ac:dyDescent="0.35"/>
    <row r="35" spans="2:3" ht="15" thickBot="1" x14ac:dyDescent="0.35">
      <c r="B35" s="29" t="s">
        <v>38</v>
      </c>
      <c r="C35" s="30" t="e" cm="1">
        <f t="array" ref="C35">_xlfn.IFS(
  Tabla2564745678931011[[#Totals],[Ponderación]]&lt;=2, C33,
  Tabla2564745678931011[[#Totals],[Ponderación]]&lt;=5.5, C32,
  Tabla2564745678931011[[#Totals],[Ponderación]]&lt;=7.5, C31,
  Tabla2564745678931011[[#Totals],[Ponderación]]&lt;=9.5, C30,
  Tabla2564745678931011[[#Totals],[Ponderación]]=10, C29
)</f>
        <v>#N/A</v>
      </c>
    </row>
  </sheetData>
  <mergeCells count="1">
    <mergeCell ref="C1:E1"/>
  </mergeCells>
  <conditionalFormatting sqref="C5:C18">
    <cfRule type="containsText" dxfId="133" priority="1" operator="containsText" text="PARCIALMENTE">
      <formula>NOT(ISERROR(SEARCH("PARCIALMENTE",C5)))</formula>
    </cfRule>
    <cfRule type="containsText" dxfId="132" priority="2" operator="containsText" text="NO">
      <formula>NOT(ISERROR(SEARCH("NO",C5)))</formula>
    </cfRule>
    <cfRule type="containsText" dxfId="131" priority="3" operator="containsText" text="SÍ">
      <formula>NOT(ISERROR(SEARCH("SÍ",C5)))</formula>
    </cfRule>
  </conditionalFormatting>
  <conditionalFormatting sqref="D5:D18">
    <cfRule type="containsText" dxfId="130" priority="5" operator="containsText" text="SÍ">
      <formula>NOT(ISERROR(SEARCH("SÍ",D5)))</formula>
    </cfRule>
    <cfRule type="containsText" dxfId="129" priority="6" operator="containsText" text="NO">
      <formula>NOT(ISERROR(SEARCH("NO",D5)))</formula>
    </cfRule>
  </conditionalFormatting>
  <conditionalFormatting sqref="D20:D135">
    <cfRule type="cellIs" dxfId="128" priority="4" operator="greaterThan">
      <formula>TODAY()</formula>
    </cfRule>
  </conditionalFormatting>
  <dataValidations count="1">
    <dataValidation type="list" allowBlank="1" showInputMessage="1" showErrorMessage="1" sqref="C5:C18" xr:uid="{01B1EE15-480A-4FD4-B029-46CAB45D10A9}">
      <formula1>"SÍ,PARCIALMENTE,NO"</formula1>
    </dataValidation>
  </dataValidations>
  <pageMargins left="0.7" right="0.7" top="0.75" bottom="0.75" header="0.3" footer="0.3"/>
  <pageSetup paperSize="9" orientation="portrait" r:id="rId1"/>
  <drawing r:id="rId2"/>
  <tableParts count="1">
    <tablePart r:id="rId3"/>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750E0-96B5-432A-9C03-D38D8D3F980B}">
  <dimension ref="A1:E35"/>
  <sheetViews>
    <sheetView topLeftCell="A2" workbookViewId="0">
      <selection activeCell="B17" sqref="B17"/>
    </sheetView>
  </sheetViews>
  <sheetFormatPr baseColWidth="10" defaultColWidth="11.5546875" defaultRowHeight="14.4" x14ac:dyDescent="0.3"/>
  <cols>
    <col min="1" max="1" width="4.6640625" style="1" customWidth="1"/>
    <col min="2" max="2" width="79.33203125" style="1" customWidth="1"/>
    <col min="3" max="3" width="17.5546875" style="1" customWidth="1"/>
    <col min="4" max="4" width="15.88671875" style="5" customWidth="1"/>
    <col min="5" max="5" width="55.33203125" style="1" customWidth="1"/>
    <col min="6" max="6" width="58.77734375" style="1" customWidth="1"/>
    <col min="7" max="16384" width="11.5546875" style="1"/>
  </cols>
  <sheetData>
    <row r="1" spans="1:5" ht="63" customHeight="1" thickBot="1" x14ac:dyDescent="0.35">
      <c r="A1" s="7"/>
      <c r="B1" s="26" t="s">
        <v>193</v>
      </c>
      <c r="C1" s="98" t="e" vm="1">
        <v>#VALUE!</v>
      </c>
      <c r="D1" s="98"/>
      <c r="E1" s="98"/>
    </row>
    <row r="2" spans="1:5" ht="21" x14ac:dyDescent="0.4">
      <c r="A2" s="6"/>
    </row>
    <row r="3" spans="1:5" x14ac:dyDescent="0.3">
      <c r="A3" s="1" t="s">
        <v>203</v>
      </c>
    </row>
    <row r="4" spans="1:5" s="2" customFormat="1" ht="18" customHeight="1" x14ac:dyDescent="0.3">
      <c r="A4" s="12" t="s">
        <v>0</v>
      </c>
      <c r="B4" s="12" t="s">
        <v>1</v>
      </c>
      <c r="C4" s="12" t="s">
        <v>2</v>
      </c>
      <c r="D4" s="12" t="s">
        <v>6</v>
      </c>
      <c r="E4" s="12" t="s">
        <v>17</v>
      </c>
    </row>
    <row r="5" spans="1:5" ht="30" customHeight="1" x14ac:dyDescent="0.3">
      <c r="A5" s="4">
        <v>1</v>
      </c>
      <c r="B5" s="36" t="s">
        <v>220</v>
      </c>
      <c r="C5" s="8"/>
      <c r="D5" s="33" t="e" cm="1">
        <f t="array" ref="D5">_xlfn.IFS(Tabla256474567893101112[[#This Row],[Resultado]]="SÍ",1,Tabla256474567893101112[[#This Row],[Resultado]]="PARCIALMENTE",0.5,Tabla256474567893101112[[#This Row],[Resultado]]="NO",0)</f>
        <v>#N/A</v>
      </c>
      <c r="E5" s="37" t="s">
        <v>206</v>
      </c>
    </row>
    <row r="6" spans="1:5" ht="28.8" x14ac:dyDescent="0.3">
      <c r="A6" s="4">
        <v>2</v>
      </c>
      <c r="B6" s="36" t="s">
        <v>194</v>
      </c>
      <c r="C6" s="8"/>
      <c r="D6" s="33" t="e" cm="1">
        <f t="array" ref="D6">_xlfn.IFS(Tabla256474567893101112[[#This Row],[Resultado]]="SÍ",1,Tabla256474567893101112[[#This Row],[Resultado]]="PARCIALMENTE",0.5,Tabla256474567893101112[[#This Row],[Resultado]]="NO",0)</f>
        <v>#N/A</v>
      </c>
      <c r="E6" s="27" t="s">
        <v>207</v>
      </c>
    </row>
    <row r="7" spans="1:5" ht="28.8" x14ac:dyDescent="0.3">
      <c r="A7" s="4">
        <v>3</v>
      </c>
      <c r="B7" s="36" t="s">
        <v>195</v>
      </c>
      <c r="C7" s="8"/>
      <c r="D7" s="33" t="e" cm="1">
        <f t="array" ref="D7">_xlfn.IFS(Tabla256474567893101112[[#This Row],[Resultado]]="SÍ",1,Tabla256474567893101112[[#This Row],[Resultado]]="PARCIALMENTE",0.5,Tabla256474567893101112[[#This Row],[Resultado]]="NO",0)</f>
        <v>#N/A</v>
      </c>
      <c r="E7" s="27" t="s">
        <v>208</v>
      </c>
    </row>
    <row r="8" spans="1:5" ht="30.6" customHeight="1" x14ac:dyDescent="0.3">
      <c r="A8" s="4">
        <v>4</v>
      </c>
      <c r="B8" s="36" t="s">
        <v>196</v>
      </c>
      <c r="C8" s="8"/>
      <c r="D8" s="33" t="e" cm="1">
        <f t="array" ref="D8">_xlfn.IFS(Tabla256474567893101112[[#This Row],[Resultado]]="SÍ",1,Tabla256474567893101112[[#This Row],[Resultado]]="PARCIALMENTE",0.5,Tabla256474567893101112[[#This Row],[Resultado]]="NO",0)</f>
        <v>#N/A</v>
      </c>
      <c r="E8" s="27" t="s">
        <v>209</v>
      </c>
    </row>
    <row r="9" spans="1:5" ht="28.8" x14ac:dyDescent="0.3">
      <c r="A9" s="4">
        <v>5</v>
      </c>
      <c r="B9" s="36" t="s">
        <v>204</v>
      </c>
      <c r="C9" s="8"/>
      <c r="D9" s="33" t="e" cm="1">
        <f t="array" ref="D9">_xlfn.IFS(Tabla256474567893101112[[#This Row],[Resultado]]="SÍ",1,Tabla256474567893101112[[#This Row],[Resultado]]="PARCIALMENTE",0.5,Tabla256474567893101112[[#This Row],[Resultado]]="NO",0)</f>
        <v>#N/A</v>
      </c>
      <c r="E9" s="27" t="s">
        <v>210</v>
      </c>
    </row>
    <row r="10" spans="1:5" ht="28.8" x14ac:dyDescent="0.3">
      <c r="A10" s="4">
        <v>6</v>
      </c>
      <c r="B10" s="36" t="s">
        <v>197</v>
      </c>
      <c r="C10" s="8"/>
      <c r="D10" s="33" t="e" cm="1">
        <f t="array" ref="D10">_xlfn.IFS(Tabla256474567893101112[[#This Row],[Resultado]]="SÍ",1,Tabla256474567893101112[[#This Row],[Resultado]]="PARCIALMENTE",0.5,Tabla256474567893101112[[#This Row],[Resultado]]="NO",0)</f>
        <v>#N/A</v>
      </c>
      <c r="E10" s="27" t="s">
        <v>211</v>
      </c>
    </row>
    <row r="11" spans="1:5" ht="28.8" x14ac:dyDescent="0.3">
      <c r="A11" s="4">
        <v>7</v>
      </c>
      <c r="B11" s="36" t="s">
        <v>205</v>
      </c>
      <c r="C11" s="8"/>
      <c r="D11" s="33" t="e" cm="1">
        <f t="array" ref="D11">_xlfn.IFS(Tabla256474567893101112[[#This Row],[Resultado]]="SÍ",1,Tabla256474567893101112[[#This Row],[Resultado]]="PARCIALMENTE",0.5,Tabla256474567893101112[[#This Row],[Resultado]]="NO",0)</f>
        <v>#N/A</v>
      </c>
      <c r="E11" s="27" t="s">
        <v>212</v>
      </c>
    </row>
    <row r="12" spans="1:5" ht="28.8" x14ac:dyDescent="0.3">
      <c r="A12" s="4">
        <v>8</v>
      </c>
      <c r="B12" s="36" t="s">
        <v>198</v>
      </c>
      <c r="C12" s="8"/>
      <c r="D12" s="33" t="e" cm="1">
        <f t="array" ref="D12">_xlfn.IFS(Tabla256474567893101112[[#This Row],[Resultado]]="SÍ",1,Tabla256474567893101112[[#This Row],[Resultado]]="PARCIALMENTE",0.5,Tabla256474567893101112[[#This Row],[Resultado]]="NO",0)</f>
        <v>#N/A</v>
      </c>
      <c r="E12" s="27" t="s">
        <v>213</v>
      </c>
    </row>
    <row r="13" spans="1:5" ht="28.8" x14ac:dyDescent="0.3">
      <c r="A13" s="4">
        <v>9</v>
      </c>
      <c r="B13" s="36" t="s">
        <v>199</v>
      </c>
      <c r="C13" s="8"/>
      <c r="D13" s="33" t="e" cm="1">
        <f t="array" ref="D13">_xlfn.IFS(Tabla256474567893101112[[#This Row],[Resultado]]="SÍ",1,Tabla256474567893101112[[#This Row],[Resultado]]="PARCIALMENTE",0.5,Tabla256474567893101112[[#This Row],[Resultado]]="NO",0)</f>
        <v>#N/A</v>
      </c>
      <c r="E13" s="27" t="s">
        <v>214</v>
      </c>
    </row>
    <row r="14" spans="1:5" ht="28.8" x14ac:dyDescent="0.3">
      <c r="A14" s="4">
        <v>10</v>
      </c>
      <c r="B14" s="36" t="s">
        <v>200</v>
      </c>
      <c r="C14" s="8"/>
      <c r="D14" s="33" t="e" cm="1">
        <f t="array" ref="D14">_xlfn.IFS(Tabla256474567893101112[[#This Row],[Resultado]]="SÍ",1,Tabla256474567893101112[[#This Row],[Resultado]]="PARCIALMENTE",0.5,Tabla256474567893101112[[#This Row],[Resultado]]="NO",0)</f>
        <v>#N/A</v>
      </c>
      <c r="E14" s="27" t="s">
        <v>215</v>
      </c>
    </row>
    <row r="15" spans="1:5" ht="28.8" x14ac:dyDescent="0.3">
      <c r="A15" s="4">
        <v>11</v>
      </c>
      <c r="B15" s="36" t="s">
        <v>201</v>
      </c>
      <c r="C15" s="8"/>
      <c r="D15" s="33" t="e" cm="1">
        <f t="array" ref="D15">_xlfn.IFS(Tabla256474567893101112[[#This Row],[Resultado]]="SÍ",1,Tabla256474567893101112[[#This Row],[Resultado]]="PARCIALMENTE",0.5,Tabla256474567893101112[[#This Row],[Resultado]]="NO",0)</f>
        <v>#N/A</v>
      </c>
      <c r="E15" s="27" t="s">
        <v>216</v>
      </c>
    </row>
    <row r="16" spans="1:5" ht="43.2" x14ac:dyDescent="0.3">
      <c r="A16" s="4">
        <v>12</v>
      </c>
      <c r="B16" s="36" t="s">
        <v>202</v>
      </c>
      <c r="C16" s="8"/>
      <c r="D16" s="33" t="e" cm="1">
        <f t="array" ref="D16">_xlfn.IFS(Tabla256474567893101112[[#This Row],[Resultado]]="SÍ",1,Tabla256474567893101112[[#This Row],[Resultado]]="PARCIALMENTE",0.5,Tabla256474567893101112[[#This Row],[Resultado]]="NO",0)</f>
        <v>#N/A</v>
      </c>
      <c r="E16" s="27" t="s">
        <v>217</v>
      </c>
    </row>
    <row r="17" spans="1:5" ht="57.6" x14ac:dyDescent="0.3">
      <c r="A17" s="4">
        <v>13</v>
      </c>
      <c r="B17" s="36" t="s">
        <v>537</v>
      </c>
      <c r="C17" s="8"/>
      <c r="D17" s="33" t="e" cm="1">
        <f t="array" ref="D17">_xlfn.IFS(Tabla256474567893101112[[#This Row],[Resultado]]="SÍ",1,Tabla256474567893101112[[#This Row],[Resultado]]="PARCIALMENTE",0.5,Tabla256474567893101112[[#This Row],[Resultado]]="NO",0)</f>
        <v>#N/A</v>
      </c>
      <c r="E17" s="27" t="s">
        <v>524</v>
      </c>
    </row>
    <row r="18" spans="1:5" x14ac:dyDescent="0.3">
      <c r="A18" s="4"/>
      <c r="B18" s="36"/>
      <c r="C18" s="8"/>
      <c r="D18" s="33"/>
      <c r="E18" s="27"/>
    </row>
    <row r="19" spans="1:5" x14ac:dyDescent="0.3">
      <c r="A19" s="4"/>
      <c r="B19" s="13"/>
      <c r="C19" s="11"/>
      <c r="D19" s="10" t="e">
        <f>(SUBTOTAL(109,Tabla256474567893101112[Ponderación])*10)/(COUNTIF(Tabla256474567893101112[Ítem de control], "*"))</f>
        <v>#N/A</v>
      </c>
      <c r="E19"/>
    </row>
    <row r="22" spans="1:5" ht="15.6" x14ac:dyDescent="0.3">
      <c r="B22" s="31" t="s">
        <v>36</v>
      </c>
      <c r="C22" s="31" t="s">
        <v>7</v>
      </c>
    </row>
    <row r="23" spans="1:5" x14ac:dyDescent="0.3">
      <c r="B23" s="32" t="s">
        <v>4</v>
      </c>
      <c r="C23" s="32">
        <f>COUNTIF(Tabla256474567893101112[Resultado],"SÍ")</f>
        <v>0</v>
      </c>
    </row>
    <row r="24" spans="1:5" x14ac:dyDescent="0.3">
      <c r="B24" s="32" t="s">
        <v>3</v>
      </c>
      <c r="C24" s="32">
        <f>COUNTIF(Tabla256474567893101112[Resultado],"PARCIALMENTE")</f>
        <v>0</v>
      </c>
    </row>
    <row r="25" spans="1:5" x14ac:dyDescent="0.3">
      <c r="B25" s="32" t="s">
        <v>5</v>
      </c>
      <c r="C25" s="32">
        <f>COUNTIF(Tabla256474567893101112[Resultado],"NO")</f>
        <v>0</v>
      </c>
    </row>
    <row r="27" spans="1:5" ht="15" thickBot="1" x14ac:dyDescent="0.35">
      <c r="B27" s="3" t="s">
        <v>37</v>
      </c>
    </row>
    <row r="28" spans="1:5" ht="29.4" thickBot="1" x14ac:dyDescent="0.35">
      <c r="B28" s="14" t="s">
        <v>2</v>
      </c>
      <c r="C28" s="15" t="s">
        <v>8</v>
      </c>
    </row>
    <row r="29" spans="1:5" ht="15" thickBot="1" x14ac:dyDescent="0.35">
      <c r="B29" s="16">
        <v>10</v>
      </c>
      <c r="C29" s="17" t="s">
        <v>13</v>
      </c>
    </row>
    <row r="30" spans="1:5" ht="15" thickBot="1" x14ac:dyDescent="0.35">
      <c r="B30" s="18" t="s">
        <v>41</v>
      </c>
      <c r="C30" s="19" t="s">
        <v>9</v>
      </c>
    </row>
    <row r="31" spans="1:5" ht="15" thickBot="1" x14ac:dyDescent="0.35">
      <c r="B31" s="20" t="s">
        <v>40</v>
      </c>
      <c r="C31" s="21" t="s">
        <v>39</v>
      </c>
    </row>
    <row r="32" spans="1:5" ht="15" thickBot="1" x14ac:dyDescent="0.35">
      <c r="B32" s="22" t="s">
        <v>14</v>
      </c>
      <c r="C32" s="23" t="s">
        <v>10</v>
      </c>
    </row>
    <row r="33" spans="2:3" ht="15" thickBot="1" x14ac:dyDescent="0.35">
      <c r="B33" s="24" t="s">
        <v>42</v>
      </c>
      <c r="C33" s="25" t="s">
        <v>11</v>
      </c>
    </row>
    <row r="34" spans="2:3" ht="15" thickBot="1" x14ac:dyDescent="0.35"/>
    <row r="35" spans="2:3" ht="15" thickBot="1" x14ac:dyDescent="0.35">
      <c r="B35" s="29" t="s">
        <v>38</v>
      </c>
      <c r="C35" s="30" t="e" cm="1">
        <f t="array" ref="C35">_xlfn.IFS(
  Tabla256474567893101112[[#Totals],[Ponderación]]&lt;=2, C33,
  Tabla256474567893101112[[#Totals],[Ponderación]]&lt;=5.5, C32,
  Tabla256474567893101112[[#Totals],[Ponderación]]&lt;=7.5, C31,
  Tabla256474567893101112[[#Totals],[Ponderación]]&lt;=9.5, C30,
  Tabla256474567893101112[[#Totals],[Ponderación]]=10, C29
)</f>
        <v>#N/A</v>
      </c>
    </row>
  </sheetData>
  <mergeCells count="1">
    <mergeCell ref="C1:E1"/>
  </mergeCells>
  <conditionalFormatting sqref="C5:C18">
    <cfRule type="containsText" dxfId="127" priority="1" operator="containsText" text="PARCIALMENTE">
      <formula>NOT(ISERROR(SEARCH("PARCIALMENTE",C5)))</formula>
    </cfRule>
    <cfRule type="containsText" dxfId="126" priority="2" operator="containsText" text="NO">
      <formula>NOT(ISERROR(SEARCH("NO",C5)))</formula>
    </cfRule>
    <cfRule type="containsText" dxfId="125" priority="3" operator="containsText" text="SÍ">
      <formula>NOT(ISERROR(SEARCH("SÍ",C5)))</formula>
    </cfRule>
  </conditionalFormatting>
  <conditionalFormatting sqref="D5:D18">
    <cfRule type="containsText" dxfId="124" priority="5" operator="containsText" text="SÍ">
      <formula>NOT(ISERROR(SEARCH("SÍ",D5)))</formula>
    </cfRule>
    <cfRule type="containsText" dxfId="123" priority="6" operator="containsText" text="NO">
      <formula>NOT(ISERROR(SEARCH("NO",D5)))</formula>
    </cfRule>
  </conditionalFormatting>
  <conditionalFormatting sqref="D20:D135">
    <cfRule type="cellIs" dxfId="122" priority="4" operator="greaterThan">
      <formula>TODAY()</formula>
    </cfRule>
  </conditionalFormatting>
  <dataValidations count="1">
    <dataValidation type="list" allowBlank="1" showInputMessage="1" showErrorMessage="1" sqref="C5:C18" xr:uid="{3901DE12-5DB5-4B01-95EA-9711FDF26D9D}">
      <formula1>"SÍ,PARCIALMENTE,NO"</formula1>
    </dataValidation>
  </dataValidations>
  <pageMargins left="0.7" right="0.7" top="0.75" bottom="0.75" header="0.3" footer="0.3"/>
  <drawing r:id="rId1"/>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51159-0B3E-4B82-9AC0-133709FCC70C}">
  <dimension ref="A1:E34"/>
  <sheetViews>
    <sheetView topLeftCell="A7" workbookViewId="0">
      <selection activeCell="B16" sqref="B16"/>
    </sheetView>
  </sheetViews>
  <sheetFormatPr baseColWidth="10" defaultColWidth="11.5546875" defaultRowHeight="14.4" x14ac:dyDescent="0.3"/>
  <cols>
    <col min="1" max="1" width="4.6640625" style="1" customWidth="1"/>
    <col min="2" max="2" width="79.33203125" style="1" customWidth="1"/>
    <col min="3" max="3" width="17.5546875" style="1" customWidth="1"/>
    <col min="4" max="4" width="15.88671875" style="5" customWidth="1"/>
    <col min="5" max="5" width="55.33203125" style="1" customWidth="1"/>
    <col min="6" max="6" width="58.77734375" style="1" customWidth="1"/>
    <col min="7" max="16384" width="11.5546875" style="1"/>
  </cols>
  <sheetData>
    <row r="1" spans="1:5" ht="63" customHeight="1" thickBot="1" x14ac:dyDescent="0.35">
      <c r="A1" s="7"/>
      <c r="B1" s="26" t="s">
        <v>218</v>
      </c>
      <c r="C1" s="98" t="e" vm="1">
        <v>#VALUE!</v>
      </c>
      <c r="D1" s="98"/>
      <c r="E1" s="98"/>
    </row>
    <row r="2" spans="1:5" ht="21" x14ac:dyDescent="0.4">
      <c r="A2" s="6"/>
    </row>
    <row r="3" spans="1:5" x14ac:dyDescent="0.3">
      <c r="A3" s="1" t="s">
        <v>219</v>
      </c>
    </row>
    <row r="4" spans="1:5" s="2" customFormat="1" ht="18" customHeight="1" x14ac:dyDescent="0.3">
      <c r="A4" s="12" t="s">
        <v>0</v>
      </c>
      <c r="B4" s="12" t="s">
        <v>1</v>
      </c>
      <c r="C4" s="12" t="s">
        <v>2</v>
      </c>
      <c r="D4" s="12" t="s">
        <v>6</v>
      </c>
      <c r="E4" s="12" t="s">
        <v>17</v>
      </c>
    </row>
    <row r="5" spans="1:5" ht="56.4" customHeight="1" x14ac:dyDescent="0.3">
      <c r="A5" s="4">
        <v>1</v>
      </c>
      <c r="B5" s="36" t="s">
        <v>231</v>
      </c>
      <c r="C5" s="8"/>
      <c r="D5" s="33" t="e" cm="1">
        <f t="array" ref="D5">_xlfn.IFS(Tabla25647456789310111213[[#This Row],[Resultado]]="SÍ",1,Tabla25647456789310111213[[#This Row],[Resultado]]="PARCIALMENTE",0.5,Tabla25647456789310111213[[#This Row],[Resultado]]="NO",0)</f>
        <v>#N/A</v>
      </c>
      <c r="E5" s="37" t="s">
        <v>233</v>
      </c>
    </row>
    <row r="6" spans="1:5" ht="28.8" x14ac:dyDescent="0.3">
      <c r="A6" s="4">
        <v>2</v>
      </c>
      <c r="B6" s="36" t="s">
        <v>221</v>
      </c>
      <c r="C6" s="8"/>
      <c r="D6" s="33" t="e" cm="1">
        <f t="array" ref="D6">_xlfn.IFS(Tabla25647456789310111213[[#This Row],[Resultado]]="SÍ",1,Tabla25647456789310111213[[#This Row],[Resultado]]="PARCIALMENTE",0.5,Tabla25647456789310111213[[#This Row],[Resultado]]="NO",0)</f>
        <v>#N/A</v>
      </c>
      <c r="E6" s="27" t="s">
        <v>234</v>
      </c>
    </row>
    <row r="7" spans="1:5" ht="43.2" x14ac:dyDescent="0.3">
      <c r="A7" s="4">
        <v>3</v>
      </c>
      <c r="B7" s="36" t="s">
        <v>222</v>
      </c>
      <c r="C7" s="8"/>
      <c r="D7" s="33" t="e" cm="1">
        <f t="array" ref="D7">_xlfn.IFS(Tabla25647456789310111213[[#This Row],[Resultado]]="SÍ",1,Tabla25647456789310111213[[#This Row],[Resultado]]="PARCIALMENTE",0.5,Tabla25647456789310111213[[#This Row],[Resultado]]="NO",0)</f>
        <v>#N/A</v>
      </c>
      <c r="E7" s="27" t="s">
        <v>235</v>
      </c>
    </row>
    <row r="8" spans="1:5" ht="50.4" customHeight="1" x14ac:dyDescent="0.3">
      <c r="A8" s="4">
        <v>4</v>
      </c>
      <c r="B8" s="36" t="s">
        <v>223</v>
      </c>
      <c r="C8" s="8"/>
      <c r="D8" s="33" t="e" cm="1">
        <f t="array" ref="D8">_xlfn.IFS(Tabla25647456789310111213[[#This Row],[Resultado]]="SÍ",1,Tabla25647456789310111213[[#This Row],[Resultado]]="PARCIALMENTE",0.5,Tabla25647456789310111213[[#This Row],[Resultado]]="NO",0)</f>
        <v>#N/A</v>
      </c>
      <c r="E8" s="27" t="s">
        <v>236</v>
      </c>
    </row>
    <row r="9" spans="1:5" ht="57.6" x14ac:dyDescent="0.3">
      <c r="A9" s="4">
        <v>5</v>
      </c>
      <c r="B9" s="36" t="s">
        <v>224</v>
      </c>
      <c r="C9" s="8"/>
      <c r="D9" s="33" t="e" cm="1">
        <f t="array" ref="D9">_xlfn.IFS(Tabla25647456789310111213[[#This Row],[Resultado]]="SÍ",1,Tabla25647456789310111213[[#This Row],[Resultado]]="PARCIALMENTE",0.5,Tabla25647456789310111213[[#This Row],[Resultado]]="NO",0)</f>
        <v>#N/A</v>
      </c>
      <c r="E9" s="27" t="s">
        <v>237</v>
      </c>
    </row>
    <row r="10" spans="1:5" ht="57.6" x14ac:dyDescent="0.3">
      <c r="A10" s="4">
        <v>6</v>
      </c>
      <c r="B10" s="36" t="s">
        <v>225</v>
      </c>
      <c r="C10" s="8"/>
      <c r="D10" s="33" t="e" cm="1">
        <f t="array" ref="D10">_xlfn.IFS(Tabla25647456789310111213[[#This Row],[Resultado]]="SÍ",1,Tabla25647456789310111213[[#This Row],[Resultado]]="PARCIALMENTE",0.5,Tabla25647456789310111213[[#This Row],[Resultado]]="NO",0)</f>
        <v>#N/A</v>
      </c>
      <c r="E10" s="27" t="s">
        <v>238</v>
      </c>
    </row>
    <row r="11" spans="1:5" ht="28.8" x14ac:dyDescent="0.3">
      <c r="A11" s="4">
        <v>7</v>
      </c>
      <c r="B11" s="36" t="s">
        <v>226</v>
      </c>
      <c r="C11" s="8"/>
      <c r="D11" s="33" t="e" cm="1">
        <f t="array" ref="D11">_xlfn.IFS(Tabla25647456789310111213[[#This Row],[Resultado]]="SÍ",1,Tabla25647456789310111213[[#This Row],[Resultado]]="PARCIALMENTE",0.5,Tabla25647456789310111213[[#This Row],[Resultado]]="NO",0)</f>
        <v>#N/A</v>
      </c>
      <c r="E11" s="27" t="s">
        <v>239</v>
      </c>
    </row>
    <row r="12" spans="1:5" ht="43.2" x14ac:dyDescent="0.3">
      <c r="A12" s="4">
        <v>8</v>
      </c>
      <c r="B12" s="36" t="s">
        <v>227</v>
      </c>
      <c r="C12" s="8"/>
      <c r="D12" s="33" t="e" cm="1">
        <f t="array" ref="D12">_xlfn.IFS(Tabla25647456789310111213[[#This Row],[Resultado]]="SÍ",1,Tabla25647456789310111213[[#This Row],[Resultado]]="PARCIALMENTE",0.5,Tabla25647456789310111213[[#This Row],[Resultado]]="NO",0)</f>
        <v>#N/A</v>
      </c>
      <c r="E12" s="27" t="s">
        <v>240</v>
      </c>
    </row>
    <row r="13" spans="1:5" ht="28.8" x14ac:dyDescent="0.3">
      <c r="A13" s="4">
        <v>9</v>
      </c>
      <c r="B13" s="36" t="s">
        <v>228</v>
      </c>
      <c r="C13" s="8"/>
      <c r="D13" s="33" t="e" cm="1">
        <f t="array" ref="D13">_xlfn.IFS(Tabla25647456789310111213[[#This Row],[Resultado]]="SÍ",1,Tabla25647456789310111213[[#This Row],[Resultado]]="PARCIALMENTE",0.5,Tabla25647456789310111213[[#This Row],[Resultado]]="NO",0)</f>
        <v>#N/A</v>
      </c>
      <c r="E13" s="27" t="s">
        <v>241</v>
      </c>
    </row>
    <row r="14" spans="1:5" ht="57.6" x14ac:dyDescent="0.3">
      <c r="A14" s="4">
        <v>10</v>
      </c>
      <c r="B14" s="36" t="s">
        <v>229</v>
      </c>
      <c r="C14" s="8"/>
      <c r="D14" s="33" t="e" cm="1">
        <f t="array" ref="D14">_xlfn.IFS(Tabla25647456789310111213[[#This Row],[Resultado]]="SÍ",1,Tabla25647456789310111213[[#This Row],[Resultado]]="PARCIALMENTE",0.5,Tabla25647456789310111213[[#This Row],[Resultado]]="NO",0)</f>
        <v>#N/A</v>
      </c>
      <c r="E14" s="27" t="s">
        <v>242</v>
      </c>
    </row>
    <row r="15" spans="1:5" ht="57.6" x14ac:dyDescent="0.3">
      <c r="A15" s="4">
        <v>11</v>
      </c>
      <c r="B15" s="36" t="s">
        <v>230</v>
      </c>
      <c r="C15" s="8"/>
      <c r="D15" s="33" t="e" cm="1">
        <f t="array" ref="D15">_xlfn.IFS(Tabla25647456789310111213[[#This Row],[Resultado]]="SÍ",1,Tabla25647456789310111213[[#This Row],[Resultado]]="PARCIALMENTE",0.5,Tabla25647456789310111213[[#This Row],[Resultado]]="NO",0)</f>
        <v>#N/A</v>
      </c>
      <c r="E15" s="27" t="s">
        <v>243</v>
      </c>
    </row>
    <row r="16" spans="1:5" ht="28.8" x14ac:dyDescent="0.3">
      <c r="A16" s="4">
        <v>12</v>
      </c>
      <c r="B16" s="36" t="s">
        <v>538</v>
      </c>
      <c r="C16" s="8"/>
      <c r="D16" s="33" t="e" cm="1">
        <f t="array" ref="D16">_xlfn.IFS(Tabla25647456789310111213[[#This Row],[Resultado]]="SÍ",1,Tabla25647456789310111213[[#This Row],[Resultado]]="PARCIALMENTE",0.5,Tabla25647456789310111213[[#This Row],[Resultado]]="NO",0)</f>
        <v>#N/A</v>
      </c>
      <c r="E16" s="27" t="s">
        <v>524</v>
      </c>
    </row>
    <row r="17" spans="1:5" x14ac:dyDescent="0.3">
      <c r="A17" s="4"/>
      <c r="B17" s="36"/>
      <c r="C17" s="8"/>
      <c r="D17" s="33"/>
      <c r="E17" s="27"/>
    </row>
    <row r="18" spans="1:5" x14ac:dyDescent="0.3">
      <c r="A18" s="4"/>
      <c r="B18" s="13"/>
      <c r="C18" s="11"/>
      <c r="D18" s="10" t="e">
        <f>(SUBTOTAL(109,Tabla25647456789310111213[Ponderación])*10)/(COUNTIF(Tabla25647456789310111213[Ítem de control], "*"))</f>
        <v>#N/A</v>
      </c>
      <c r="E18"/>
    </row>
    <row r="21" spans="1:5" ht="15.6" x14ac:dyDescent="0.3">
      <c r="B21" s="31" t="s">
        <v>36</v>
      </c>
      <c r="C21" s="31" t="s">
        <v>7</v>
      </c>
    </row>
    <row r="22" spans="1:5" x14ac:dyDescent="0.3">
      <c r="B22" s="32" t="s">
        <v>4</v>
      </c>
      <c r="C22" s="32">
        <f>COUNTIF(Tabla25647456789310111213[Resultado],"SÍ")</f>
        <v>0</v>
      </c>
    </row>
    <row r="23" spans="1:5" x14ac:dyDescent="0.3">
      <c r="B23" s="32" t="s">
        <v>3</v>
      </c>
      <c r="C23" s="32">
        <f>COUNTIF(Tabla25647456789310111213[Resultado],"PARCIALMENTE")</f>
        <v>0</v>
      </c>
    </row>
    <row r="24" spans="1:5" x14ac:dyDescent="0.3">
      <c r="B24" s="32" t="s">
        <v>5</v>
      </c>
      <c r="C24" s="32">
        <f>COUNTIF(Tabla25647456789310111213[Resultado],"NO")</f>
        <v>0</v>
      </c>
    </row>
    <row r="26" spans="1:5" ht="15" thickBot="1" x14ac:dyDescent="0.35">
      <c r="B26" s="3" t="s">
        <v>37</v>
      </c>
    </row>
    <row r="27" spans="1:5" ht="29.4" thickBot="1" x14ac:dyDescent="0.35">
      <c r="B27" s="14" t="s">
        <v>2</v>
      </c>
      <c r="C27" s="15" t="s">
        <v>8</v>
      </c>
    </row>
    <row r="28" spans="1:5" ht="15" thickBot="1" x14ac:dyDescent="0.35">
      <c r="B28" s="16">
        <v>10</v>
      </c>
      <c r="C28" s="17" t="s">
        <v>13</v>
      </c>
    </row>
    <row r="29" spans="1:5" ht="15" thickBot="1" x14ac:dyDescent="0.35">
      <c r="B29" s="18" t="s">
        <v>41</v>
      </c>
      <c r="C29" s="19" t="s">
        <v>9</v>
      </c>
    </row>
    <row r="30" spans="1:5" ht="15" thickBot="1" x14ac:dyDescent="0.35">
      <c r="B30" s="20" t="s">
        <v>40</v>
      </c>
      <c r="C30" s="21" t="s">
        <v>39</v>
      </c>
    </row>
    <row r="31" spans="1:5" ht="15" thickBot="1" x14ac:dyDescent="0.35">
      <c r="B31" s="22" t="s">
        <v>14</v>
      </c>
      <c r="C31" s="23" t="s">
        <v>10</v>
      </c>
    </row>
    <row r="32" spans="1:5" ht="15" thickBot="1" x14ac:dyDescent="0.35">
      <c r="B32" s="24" t="s">
        <v>42</v>
      </c>
      <c r="C32" s="25" t="s">
        <v>11</v>
      </c>
    </row>
    <row r="33" spans="2:3" ht="15" thickBot="1" x14ac:dyDescent="0.35"/>
    <row r="34" spans="2:3" ht="15" thickBot="1" x14ac:dyDescent="0.35">
      <c r="B34" s="29" t="s">
        <v>38</v>
      </c>
      <c r="C34" s="30" t="e" cm="1">
        <f t="array" ref="C34">_xlfn.IFS(
  Tabla25647456789310111213[[#Totals],[Ponderación]]&lt;=2, C32,
  Tabla25647456789310111213[[#Totals],[Ponderación]]&lt;=5.5, C31,
  Tabla25647456789310111213[[#Totals],[Ponderación]]&lt;=7.5, C30,
  Tabla25647456789310111213[[#Totals],[Ponderación]]&lt;=9.5, C29,
  Tabla25647456789310111213[[#Totals],[Ponderación]]=10, C28
)</f>
        <v>#N/A</v>
      </c>
    </row>
  </sheetData>
  <mergeCells count="1">
    <mergeCell ref="C1:E1"/>
  </mergeCells>
  <conditionalFormatting sqref="C5:C17">
    <cfRule type="containsText" dxfId="121" priority="1" operator="containsText" text="PARCIALMENTE">
      <formula>NOT(ISERROR(SEARCH("PARCIALMENTE",C5)))</formula>
    </cfRule>
    <cfRule type="containsText" dxfId="120" priority="2" operator="containsText" text="NO">
      <formula>NOT(ISERROR(SEARCH("NO",C5)))</formula>
    </cfRule>
    <cfRule type="containsText" dxfId="119" priority="3" operator="containsText" text="SÍ">
      <formula>NOT(ISERROR(SEARCH("SÍ",C5)))</formula>
    </cfRule>
  </conditionalFormatting>
  <conditionalFormatting sqref="D5:D17">
    <cfRule type="containsText" dxfId="118" priority="5" operator="containsText" text="SÍ">
      <formula>NOT(ISERROR(SEARCH("SÍ",D5)))</formula>
    </cfRule>
    <cfRule type="containsText" dxfId="117" priority="6" operator="containsText" text="NO">
      <formula>NOT(ISERROR(SEARCH("NO",D5)))</formula>
    </cfRule>
  </conditionalFormatting>
  <conditionalFormatting sqref="D19:D134">
    <cfRule type="cellIs" dxfId="116" priority="4" operator="greaterThan">
      <formula>TODAY()</formula>
    </cfRule>
  </conditionalFormatting>
  <dataValidations count="1">
    <dataValidation type="list" allowBlank="1" showInputMessage="1" showErrorMessage="1" sqref="C5:C17" xr:uid="{F22BE8EB-C173-42C5-9057-4EF33A9B30EC}">
      <formula1>"SÍ,PARCIALMENTE,NO"</formula1>
    </dataValidation>
  </dataValidations>
  <pageMargins left="0.7" right="0.7" top="0.75" bottom="0.75" header="0.3" footer="0.3"/>
  <drawing r:id="rId1"/>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4FA501-C6EC-48A3-962C-699E8CDD9399}">
  <dimension ref="A1:E35"/>
  <sheetViews>
    <sheetView workbookViewId="0">
      <selection activeCell="B16" sqref="B16"/>
    </sheetView>
  </sheetViews>
  <sheetFormatPr baseColWidth="10" defaultColWidth="11.5546875" defaultRowHeight="14.4" x14ac:dyDescent="0.3"/>
  <cols>
    <col min="1" max="1" width="4.6640625" style="1" customWidth="1"/>
    <col min="2" max="2" width="79.33203125" style="1" customWidth="1"/>
    <col min="3" max="3" width="17.5546875" style="1" customWidth="1"/>
    <col min="4" max="4" width="15.88671875" style="5" customWidth="1"/>
    <col min="5" max="5" width="55.33203125" style="1" customWidth="1"/>
    <col min="6" max="6" width="58.77734375" style="1" customWidth="1"/>
    <col min="7" max="16384" width="11.5546875" style="1"/>
  </cols>
  <sheetData>
    <row r="1" spans="1:5" ht="63" customHeight="1" thickBot="1" x14ac:dyDescent="0.35">
      <c r="A1" s="7"/>
      <c r="B1" s="26" t="s">
        <v>232</v>
      </c>
      <c r="C1" s="98" t="e" vm="1">
        <v>#VALUE!</v>
      </c>
      <c r="D1" s="98"/>
      <c r="E1" s="98"/>
    </row>
    <row r="2" spans="1:5" x14ac:dyDescent="0.3">
      <c r="A2" s="99" t="s">
        <v>256</v>
      </c>
      <c r="B2" s="99"/>
      <c r="C2" s="99"/>
      <c r="D2" s="99"/>
      <c r="E2" s="99"/>
    </row>
    <row r="3" spans="1:5" x14ac:dyDescent="0.3">
      <c r="A3" s="100"/>
      <c r="B3" s="100"/>
      <c r="C3" s="100"/>
      <c r="D3" s="100"/>
      <c r="E3" s="100"/>
    </row>
    <row r="4" spans="1:5" s="2" customFormat="1" ht="18" customHeight="1" x14ac:dyDescent="0.3">
      <c r="A4" s="12" t="s">
        <v>0</v>
      </c>
      <c r="B4" s="12" t="s">
        <v>1</v>
      </c>
      <c r="C4" s="12" t="s">
        <v>2</v>
      </c>
      <c r="D4" s="12" t="s">
        <v>6</v>
      </c>
      <c r="E4" s="12" t="s">
        <v>17</v>
      </c>
    </row>
    <row r="5" spans="1:5" ht="44.4" customHeight="1" x14ac:dyDescent="0.3">
      <c r="A5" s="4">
        <v>1</v>
      </c>
      <c r="B5" s="36" t="s">
        <v>252</v>
      </c>
      <c r="C5" s="8"/>
      <c r="D5" s="33" t="e" cm="1">
        <f t="array" ref="D5">_xlfn.IFS(Tabla25647456789310111214[[#This Row],[Resultado]]="SÍ",1,Tabla25647456789310111214[[#This Row],[Resultado]]="PARCIALMENTE",0.5,Tabla25647456789310111214[[#This Row],[Resultado]]="NO",0)</f>
        <v>#N/A</v>
      </c>
      <c r="E5" s="37" t="s">
        <v>459</v>
      </c>
    </row>
    <row r="6" spans="1:5" ht="43.2" x14ac:dyDescent="0.3">
      <c r="A6" s="4">
        <v>2</v>
      </c>
      <c r="B6" s="36" t="s">
        <v>253</v>
      </c>
      <c r="C6" s="8"/>
      <c r="D6" s="33" t="e" cm="1">
        <f t="array" ref="D6">_xlfn.IFS(Tabla25647456789310111214[[#This Row],[Resultado]]="SÍ",1,Tabla25647456789310111214[[#This Row],[Resultado]]="PARCIALMENTE",0.5,Tabla25647456789310111214[[#This Row],[Resultado]]="NO",0)</f>
        <v>#N/A</v>
      </c>
      <c r="E6" s="27" t="s">
        <v>460</v>
      </c>
    </row>
    <row r="7" spans="1:5" ht="43.2" x14ac:dyDescent="0.3">
      <c r="A7" s="4">
        <v>3</v>
      </c>
      <c r="B7" s="36" t="s">
        <v>244</v>
      </c>
      <c r="C7" s="8"/>
      <c r="D7" s="33" t="e" cm="1">
        <f t="array" ref="D7">_xlfn.IFS(Tabla25647456789310111214[[#This Row],[Resultado]]="SÍ",1,Tabla25647456789310111214[[#This Row],[Resultado]]="PARCIALMENTE",0.5,Tabla25647456789310111214[[#This Row],[Resultado]]="NO",0)</f>
        <v>#N/A</v>
      </c>
      <c r="E7" s="27" t="s">
        <v>461</v>
      </c>
    </row>
    <row r="8" spans="1:5" ht="49.2" customHeight="1" x14ac:dyDescent="0.3">
      <c r="A8" s="4">
        <v>4</v>
      </c>
      <c r="B8" s="36" t="s">
        <v>245</v>
      </c>
      <c r="C8" s="8"/>
      <c r="D8" s="33" t="e" cm="1">
        <f t="array" ref="D8">_xlfn.IFS(Tabla25647456789310111214[[#This Row],[Resultado]]="SÍ",1,Tabla25647456789310111214[[#This Row],[Resultado]]="PARCIALMENTE",0.5,Tabla25647456789310111214[[#This Row],[Resultado]]="NO",0)</f>
        <v>#N/A</v>
      </c>
      <c r="E8" s="27" t="s">
        <v>462</v>
      </c>
    </row>
    <row r="9" spans="1:5" ht="43.2" x14ac:dyDescent="0.3">
      <c r="A9" s="4">
        <v>5</v>
      </c>
      <c r="B9" s="36" t="s">
        <v>246</v>
      </c>
      <c r="C9" s="8"/>
      <c r="D9" s="33" t="e" cm="1">
        <f t="array" ref="D9">_xlfn.IFS(Tabla25647456789310111214[[#This Row],[Resultado]]="SÍ",1,Tabla25647456789310111214[[#This Row],[Resultado]]="PARCIALMENTE",0.5,Tabla25647456789310111214[[#This Row],[Resultado]]="NO",0)</f>
        <v>#N/A</v>
      </c>
      <c r="E9" s="27" t="s">
        <v>463</v>
      </c>
    </row>
    <row r="10" spans="1:5" ht="43.2" x14ac:dyDescent="0.3">
      <c r="A10" s="4">
        <v>6</v>
      </c>
      <c r="B10" s="36" t="s">
        <v>247</v>
      </c>
      <c r="C10" s="8"/>
      <c r="D10" s="33" t="e" cm="1">
        <f t="array" ref="D10">_xlfn.IFS(Tabla25647456789310111214[[#This Row],[Resultado]]="SÍ",1,Tabla25647456789310111214[[#This Row],[Resultado]]="PARCIALMENTE",0.5,Tabla25647456789310111214[[#This Row],[Resultado]]="NO",0)</f>
        <v>#N/A</v>
      </c>
      <c r="E10" s="27" t="s">
        <v>464</v>
      </c>
    </row>
    <row r="11" spans="1:5" ht="43.2" x14ac:dyDescent="0.3">
      <c r="A11" s="4">
        <v>7</v>
      </c>
      <c r="B11" s="36" t="s">
        <v>254</v>
      </c>
      <c r="C11" s="8"/>
      <c r="D11" s="33" t="e" cm="1">
        <f t="array" ref="D11">_xlfn.IFS(Tabla25647456789310111214[[#This Row],[Resultado]]="SÍ",1,Tabla25647456789310111214[[#This Row],[Resultado]]="PARCIALMENTE",0.5,Tabla25647456789310111214[[#This Row],[Resultado]]="NO",0)</f>
        <v>#N/A</v>
      </c>
      <c r="E11" s="27" t="s">
        <v>465</v>
      </c>
    </row>
    <row r="12" spans="1:5" ht="43.2" x14ac:dyDescent="0.3">
      <c r="A12" s="4">
        <v>8</v>
      </c>
      <c r="B12" s="36" t="s">
        <v>248</v>
      </c>
      <c r="C12" s="8"/>
      <c r="D12" s="33" t="e" cm="1">
        <f t="array" ref="D12">_xlfn.IFS(Tabla25647456789310111214[[#This Row],[Resultado]]="SÍ",1,Tabla25647456789310111214[[#This Row],[Resultado]]="PARCIALMENTE",0.5,Tabla25647456789310111214[[#This Row],[Resultado]]="NO",0)</f>
        <v>#N/A</v>
      </c>
      <c r="E12" s="27" t="s">
        <v>466</v>
      </c>
    </row>
    <row r="13" spans="1:5" ht="43.2" x14ac:dyDescent="0.3">
      <c r="A13" s="4">
        <v>9</v>
      </c>
      <c r="B13" s="36" t="s">
        <v>249</v>
      </c>
      <c r="C13" s="8"/>
      <c r="D13" s="33" t="e" cm="1">
        <f t="array" ref="D13">_xlfn.IFS(Tabla25647456789310111214[[#This Row],[Resultado]]="SÍ",1,Tabla25647456789310111214[[#This Row],[Resultado]]="PARCIALMENTE",0.5,Tabla25647456789310111214[[#This Row],[Resultado]]="NO",0)</f>
        <v>#N/A</v>
      </c>
      <c r="E13" s="27" t="s">
        <v>467</v>
      </c>
    </row>
    <row r="14" spans="1:5" ht="43.2" x14ac:dyDescent="0.3">
      <c r="A14" s="4">
        <v>10</v>
      </c>
      <c r="B14" s="36" t="s">
        <v>255</v>
      </c>
      <c r="C14" s="8"/>
      <c r="D14" s="33" t="e" cm="1">
        <f t="array" ref="D14">_xlfn.IFS(Tabla25647456789310111214[[#This Row],[Resultado]]="SÍ",1,Tabla25647456789310111214[[#This Row],[Resultado]]="PARCIALMENTE",0.5,Tabla25647456789310111214[[#This Row],[Resultado]]="NO",0)</f>
        <v>#N/A</v>
      </c>
      <c r="E14" s="27" t="s">
        <v>468</v>
      </c>
    </row>
    <row r="15" spans="1:5" ht="43.2" x14ac:dyDescent="0.3">
      <c r="A15" s="4">
        <v>11</v>
      </c>
      <c r="B15" s="36" t="s">
        <v>250</v>
      </c>
      <c r="C15" s="8"/>
      <c r="D15" s="33" t="e" cm="1">
        <f t="array" ref="D15">_xlfn.IFS(Tabla25647456789310111214[[#This Row],[Resultado]]="SÍ",1,Tabla25647456789310111214[[#This Row],[Resultado]]="PARCIALMENTE",0.5,Tabla25647456789310111214[[#This Row],[Resultado]]="NO",0)</f>
        <v>#N/A</v>
      </c>
      <c r="E15" s="27" t="s">
        <v>469</v>
      </c>
    </row>
    <row r="16" spans="1:5" ht="43.2" x14ac:dyDescent="0.3">
      <c r="A16" s="4">
        <v>12</v>
      </c>
      <c r="B16" s="36" t="s">
        <v>251</v>
      </c>
      <c r="C16" s="8"/>
      <c r="D16" s="33" t="e" cm="1">
        <f t="array" ref="D16">_xlfn.IFS(Tabla25647456789310111214[[#This Row],[Resultado]]="SÍ",1,Tabla25647456789310111214[[#This Row],[Resultado]]="PARCIALMENTE",0.5,Tabla25647456789310111214[[#This Row],[Resultado]]="NO",0)</f>
        <v>#N/A</v>
      </c>
      <c r="E16" s="27" t="s">
        <v>470</v>
      </c>
    </row>
    <row r="17" spans="1:5" ht="57.6" x14ac:dyDescent="0.3">
      <c r="A17" s="4">
        <v>13</v>
      </c>
      <c r="B17" s="36" t="s">
        <v>539</v>
      </c>
      <c r="C17" s="8"/>
      <c r="D17" s="33" t="e" cm="1">
        <f t="array" ref="D17">_xlfn.IFS(Tabla25647456789310111214[[#This Row],[Resultado]]="SÍ",1,Tabla25647456789310111214[[#This Row],[Resultado]]="PARCIALMENTE",0.5,Tabla25647456789310111214[[#This Row],[Resultado]]="NO",0)</f>
        <v>#N/A</v>
      </c>
      <c r="E17" s="27" t="s">
        <v>524</v>
      </c>
    </row>
    <row r="18" spans="1:5" x14ac:dyDescent="0.3">
      <c r="A18" s="4"/>
      <c r="B18" s="36"/>
      <c r="C18" s="8"/>
      <c r="D18" s="33"/>
      <c r="E18" s="27"/>
    </row>
    <row r="19" spans="1:5" x14ac:dyDescent="0.3">
      <c r="A19" s="4"/>
      <c r="B19" s="13"/>
      <c r="C19" s="11"/>
      <c r="D19" s="10" t="e">
        <f>(SUBTOTAL(109,Tabla25647456789310111214[Ponderación])*10)/(COUNTIF(Tabla25647456789310111214[Ítem de control], "*"))</f>
        <v>#N/A</v>
      </c>
      <c r="E19"/>
    </row>
    <row r="22" spans="1:5" ht="15.6" x14ac:dyDescent="0.3">
      <c r="B22" s="31" t="s">
        <v>36</v>
      </c>
      <c r="C22" s="31" t="s">
        <v>7</v>
      </c>
    </row>
    <row r="23" spans="1:5" x14ac:dyDescent="0.3">
      <c r="B23" s="32" t="s">
        <v>4</v>
      </c>
      <c r="C23" s="32">
        <f>COUNTIF(Tabla25647456789310111214[Resultado],"SÍ")</f>
        <v>0</v>
      </c>
    </row>
    <row r="24" spans="1:5" x14ac:dyDescent="0.3">
      <c r="B24" s="32" t="s">
        <v>3</v>
      </c>
      <c r="C24" s="32">
        <f>COUNTIF(Tabla25647456789310111214[Resultado],"PARCIALMENTE")</f>
        <v>0</v>
      </c>
    </row>
    <row r="25" spans="1:5" x14ac:dyDescent="0.3">
      <c r="B25" s="32" t="s">
        <v>5</v>
      </c>
      <c r="C25" s="32">
        <f>COUNTIF(Tabla25647456789310111214[Resultado],"NO")</f>
        <v>0</v>
      </c>
    </row>
    <row r="27" spans="1:5" ht="15" thickBot="1" x14ac:dyDescent="0.35">
      <c r="B27" s="3" t="s">
        <v>37</v>
      </c>
    </row>
    <row r="28" spans="1:5" ht="29.4" thickBot="1" x14ac:dyDescent="0.35">
      <c r="B28" s="14" t="s">
        <v>2</v>
      </c>
      <c r="C28" s="15" t="s">
        <v>8</v>
      </c>
    </row>
    <row r="29" spans="1:5" ht="15" thickBot="1" x14ac:dyDescent="0.35">
      <c r="B29" s="16">
        <v>10</v>
      </c>
      <c r="C29" s="17" t="s">
        <v>13</v>
      </c>
    </row>
    <row r="30" spans="1:5" ht="15" thickBot="1" x14ac:dyDescent="0.35">
      <c r="B30" s="18" t="s">
        <v>41</v>
      </c>
      <c r="C30" s="19" t="s">
        <v>9</v>
      </c>
    </row>
    <row r="31" spans="1:5" ht="15" thickBot="1" x14ac:dyDescent="0.35">
      <c r="B31" s="20" t="s">
        <v>40</v>
      </c>
      <c r="C31" s="21" t="s">
        <v>39</v>
      </c>
    </row>
    <row r="32" spans="1:5" ht="15" thickBot="1" x14ac:dyDescent="0.35">
      <c r="B32" s="22" t="s">
        <v>14</v>
      </c>
      <c r="C32" s="23" t="s">
        <v>10</v>
      </c>
    </row>
    <row r="33" spans="2:3" ht="15" thickBot="1" x14ac:dyDescent="0.35">
      <c r="B33" s="24" t="s">
        <v>42</v>
      </c>
      <c r="C33" s="25" t="s">
        <v>11</v>
      </c>
    </row>
    <row r="34" spans="2:3" ht="15" thickBot="1" x14ac:dyDescent="0.35"/>
    <row r="35" spans="2:3" ht="15" thickBot="1" x14ac:dyDescent="0.35">
      <c r="B35" s="29" t="s">
        <v>38</v>
      </c>
      <c r="C35" s="30" t="e" cm="1">
        <f t="array" ref="C35">_xlfn.IFS(
  Tabla25647456789310111214[[#Totals],[Ponderación]]&lt;=2, C33,
  Tabla25647456789310111214[[#Totals],[Ponderación]]&lt;=5.5, C32,
  Tabla25647456789310111214[[#Totals],[Ponderación]]&lt;=7.5, C31,
  Tabla25647456789310111214[[#Totals],[Ponderación]]&lt;=9.5, C30,
  Tabla25647456789310111214[[#Totals],[Ponderación]]=10, C29
)</f>
        <v>#N/A</v>
      </c>
    </row>
  </sheetData>
  <mergeCells count="2">
    <mergeCell ref="C1:E1"/>
    <mergeCell ref="A2:E3"/>
  </mergeCells>
  <conditionalFormatting sqref="C5:C18">
    <cfRule type="containsText" dxfId="115" priority="1" operator="containsText" text="PARCIALMENTE">
      <formula>NOT(ISERROR(SEARCH("PARCIALMENTE",C5)))</formula>
    </cfRule>
    <cfRule type="containsText" dxfId="114" priority="2" operator="containsText" text="NO">
      <formula>NOT(ISERROR(SEARCH("NO",C5)))</formula>
    </cfRule>
    <cfRule type="containsText" dxfId="113" priority="3" operator="containsText" text="SÍ">
      <formula>NOT(ISERROR(SEARCH("SÍ",C5)))</formula>
    </cfRule>
  </conditionalFormatting>
  <conditionalFormatting sqref="D5:D18">
    <cfRule type="containsText" dxfId="112" priority="5" operator="containsText" text="SÍ">
      <formula>NOT(ISERROR(SEARCH("SÍ",D5)))</formula>
    </cfRule>
    <cfRule type="containsText" dxfId="111" priority="6" operator="containsText" text="NO">
      <formula>NOT(ISERROR(SEARCH("NO",D5)))</formula>
    </cfRule>
  </conditionalFormatting>
  <conditionalFormatting sqref="D20:D135">
    <cfRule type="cellIs" dxfId="110" priority="4" operator="greaterThan">
      <formula>TODAY()</formula>
    </cfRule>
  </conditionalFormatting>
  <dataValidations count="1">
    <dataValidation type="list" allowBlank="1" showInputMessage="1" showErrorMessage="1" sqref="C5:C18" xr:uid="{2157A016-8D61-4104-91D4-D5D3E4DCF5FB}">
      <formula1>"SÍ,PARCIALMENTE,NO"</formula1>
    </dataValidation>
  </dataValidations>
  <pageMargins left="0.7" right="0.7" top="0.75" bottom="0.75" header="0.3" footer="0.3"/>
  <drawing r:id="rId1"/>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43DC1-ABB7-4CC0-8311-A57078DB6837}">
  <dimension ref="A1:E35"/>
  <sheetViews>
    <sheetView topLeftCell="A8" workbookViewId="0">
      <selection activeCell="B13" sqref="B13"/>
    </sheetView>
  </sheetViews>
  <sheetFormatPr baseColWidth="10" defaultRowHeight="14.4" x14ac:dyDescent="0.3"/>
  <cols>
    <col min="1" max="1" width="4.6640625" style="38" customWidth="1"/>
    <col min="2" max="2" width="79.33203125" style="38" customWidth="1"/>
    <col min="3" max="3" width="17.5546875" style="38" customWidth="1"/>
    <col min="4" max="4" width="15.88671875" style="40" customWidth="1"/>
    <col min="5" max="5" width="55.33203125" style="38" customWidth="1"/>
    <col min="6" max="6" width="58.77734375" style="38" customWidth="1"/>
    <col min="7" max="16384" width="11.5546875" style="38"/>
  </cols>
  <sheetData>
    <row r="1" spans="1:5" ht="28.8" x14ac:dyDescent="0.3">
      <c r="B1" s="73" t="s">
        <v>321</v>
      </c>
      <c r="C1" s="102" t="e" vm="1">
        <v>#VALUE!</v>
      </c>
      <c r="D1" s="102"/>
      <c r="E1" s="102"/>
    </row>
    <row r="2" spans="1:5" x14ac:dyDescent="0.3">
      <c r="A2" s="103"/>
      <c r="B2" s="103"/>
      <c r="C2" s="103"/>
      <c r="D2" s="103"/>
      <c r="E2" s="103"/>
    </row>
    <row r="3" spans="1:5" x14ac:dyDescent="0.3">
      <c r="A3" s="103"/>
      <c r="B3" s="103"/>
      <c r="C3" s="103"/>
      <c r="D3" s="103"/>
      <c r="E3" s="103"/>
    </row>
    <row r="4" spans="1:5" s="39" customFormat="1" ht="15.6" x14ac:dyDescent="0.3">
      <c r="A4" s="43" t="s">
        <v>0</v>
      </c>
      <c r="B4" s="43" t="s">
        <v>1</v>
      </c>
      <c r="C4" s="43" t="s">
        <v>2</v>
      </c>
      <c r="D4" s="43" t="s">
        <v>6</v>
      </c>
      <c r="E4" s="43" t="s">
        <v>17</v>
      </c>
    </row>
    <row r="5" spans="1:5" ht="28.8" x14ac:dyDescent="0.3">
      <c r="A5" s="44">
        <v>1</v>
      </c>
      <c r="B5" s="45" t="s">
        <v>348</v>
      </c>
      <c r="C5" s="46"/>
      <c r="D5" s="47" t="e" cm="1">
        <f t="array" ref="D5">_xlfn.IFS(Tabla2564745678931011121417[[#This Row],[Resultado]]="SÍ",1,Tabla2564745678931011121417[[#This Row],[Resultado]]="PARCIALMENTE",0.5,Tabla2564745678931011121417[[#This Row],[Resultado]]="NO",0)</f>
        <v>#N/A</v>
      </c>
      <c r="E5" t="s">
        <v>349</v>
      </c>
    </row>
    <row r="6" spans="1:5" ht="43.2" x14ac:dyDescent="0.3">
      <c r="A6" s="44">
        <v>2</v>
      </c>
      <c r="B6" s="44" t="s">
        <v>357</v>
      </c>
      <c r="C6" s="46"/>
      <c r="D6" s="47" t="e" cm="1">
        <f t="array" ref="D6">_xlfn.IFS(Tabla2564745678931011121417[[#This Row],[Resultado]]="SÍ",1,Tabla2564745678931011121417[[#This Row],[Resultado]]="PARCIALMENTE",0.5,Tabla2564745678931011121417[[#This Row],[Resultado]]="NO",0)</f>
        <v>#N/A</v>
      </c>
      <c r="E6" t="s">
        <v>358</v>
      </c>
    </row>
    <row r="7" spans="1:5" ht="43.2" x14ac:dyDescent="0.3">
      <c r="A7" s="44">
        <v>3</v>
      </c>
      <c r="B7" s="45" t="s">
        <v>351</v>
      </c>
      <c r="C7" s="46"/>
      <c r="D7" s="47" t="e" cm="1">
        <f t="array" ref="D7">_xlfn.IFS(Tabla2564745678931011121417[[#This Row],[Resultado]]="SÍ",1,Tabla2564745678931011121417[[#This Row],[Resultado]]="PARCIALMENTE",0.5,Tabla2564745678931011121417[[#This Row],[Resultado]]="NO",0)</f>
        <v>#N/A</v>
      </c>
      <c r="E7" t="s">
        <v>350</v>
      </c>
    </row>
    <row r="8" spans="1:5" ht="43.2" x14ac:dyDescent="0.3">
      <c r="A8" s="44">
        <v>4</v>
      </c>
      <c r="B8" s="45" t="s">
        <v>352</v>
      </c>
      <c r="C8" s="46"/>
      <c r="D8" s="47" t="e" cm="1">
        <f t="array" ref="D8">_xlfn.IFS(Tabla2564745678931011121417[[#This Row],[Resultado]]="SÍ",1,Tabla2564745678931011121417[[#This Row],[Resultado]]="PARCIALMENTE",0.5,Tabla2564745678931011121417[[#This Row],[Resultado]]="NO",0)</f>
        <v>#N/A</v>
      </c>
      <c r="E8" t="s">
        <v>353</v>
      </c>
    </row>
    <row r="9" spans="1:5" ht="43.2" x14ac:dyDescent="0.3">
      <c r="A9" s="44">
        <v>5</v>
      </c>
      <c r="B9" s="44" t="s">
        <v>359</v>
      </c>
      <c r="C9" s="46"/>
      <c r="D9" s="47" t="e" cm="1">
        <f t="array" ref="D9">_xlfn.IFS(Tabla2564745678931011121417[[#This Row],[Resultado]]="SÍ",1,Tabla2564745678931011121417[[#This Row],[Resultado]]="PARCIALMENTE",0.5,Tabla2564745678931011121417[[#This Row],[Resultado]]="NO",0)</f>
        <v>#N/A</v>
      </c>
      <c r="E9" t="s">
        <v>360</v>
      </c>
    </row>
    <row r="10" spans="1:5" ht="36" customHeight="1" x14ac:dyDescent="0.3">
      <c r="A10" s="44">
        <v>6</v>
      </c>
      <c r="B10" s="45" t="s">
        <v>361</v>
      </c>
      <c r="C10" s="46"/>
      <c r="D10" s="47" t="e" cm="1">
        <f t="array" ref="D10">_xlfn.IFS(Tabla2564745678931011121417[[#This Row],[Resultado]]="SÍ",1,Tabla2564745678931011121417[[#This Row],[Resultado]]="PARCIALMENTE",0.5,Tabla2564745678931011121417[[#This Row],[Resultado]]="NO",0)</f>
        <v>#N/A</v>
      </c>
      <c r="E10" t="s">
        <v>362</v>
      </c>
    </row>
    <row r="11" spans="1:5" ht="32.4" customHeight="1" x14ac:dyDescent="0.3">
      <c r="A11" s="44">
        <v>7</v>
      </c>
      <c r="B11" s="45" t="s">
        <v>363</v>
      </c>
      <c r="C11" s="46"/>
      <c r="D11" s="47" t="e" cm="1">
        <f t="array" ref="D11">_xlfn.IFS(Tabla2564745678931011121417[[#This Row],[Resultado]]="SÍ",1,Tabla2564745678931011121417[[#This Row],[Resultado]]="PARCIALMENTE",0.5,Tabla2564745678931011121417[[#This Row],[Resultado]]="NO",0)</f>
        <v>#N/A</v>
      </c>
      <c r="E11" t="s">
        <v>365</v>
      </c>
    </row>
    <row r="12" spans="1:5" ht="28.8" x14ac:dyDescent="0.3">
      <c r="A12" s="44">
        <v>8</v>
      </c>
      <c r="B12" s="45" t="s">
        <v>366</v>
      </c>
      <c r="C12" s="46"/>
      <c r="D12" s="47" t="e" cm="1">
        <f t="array" ref="D12">_xlfn.IFS(Tabla2564745678931011121417[[#This Row],[Resultado]]="SÍ",1,Tabla2564745678931011121417[[#This Row],[Resultado]]="PARCIALMENTE",0.5,Tabla2564745678931011121417[[#This Row],[Resultado]]="NO",0)</f>
        <v>#N/A</v>
      </c>
      <c r="E12" t="s">
        <v>354</v>
      </c>
    </row>
    <row r="13" spans="1:5" ht="72" x14ac:dyDescent="0.3">
      <c r="A13" s="44">
        <v>9</v>
      </c>
      <c r="B13" s="45" t="s">
        <v>367</v>
      </c>
      <c r="C13" s="46"/>
      <c r="D13" s="47" t="e" cm="1">
        <f t="array" ref="D13">_xlfn.IFS(Tabla2564745678931011121417[[#This Row],[Resultado]]="SÍ",1,Tabla2564745678931011121417[[#This Row],[Resultado]]="PARCIALMENTE",0.5,Tabla2564745678931011121417[[#This Row],[Resultado]]="NO",0)</f>
        <v>#N/A</v>
      </c>
      <c r="E13" s="35" t="s">
        <v>355</v>
      </c>
    </row>
    <row r="14" spans="1:5" ht="28.8" x14ac:dyDescent="0.3">
      <c r="A14" s="44">
        <v>10</v>
      </c>
      <c r="B14" s="45" t="s">
        <v>368</v>
      </c>
      <c r="C14" s="46"/>
      <c r="D14" s="47" t="e" cm="1">
        <f t="array" ref="D14">_xlfn.IFS(Tabla2564745678931011121417[[#This Row],[Resultado]]="SÍ",1,Tabla2564745678931011121417[[#This Row],[Resultado]]="PARCIALMENTE",0.5,Tabla2564745678931011121417[[#This Row],[Resultado]]="NO",0)</f>
        <v>#N/A</v>
      </c>
      <c r="E14" t="s">
        <v>356</v>
      </c>
    </row>
    <row r="15" spans="1:5" ht="28.8" x14ac:dyDescent="0.3">
      <c r="A15" s="44">
        <v>11</v>
      </c>
      <c r="B15" s="45" t="s">
        <v>369</v>
      </c>
      <c r="C15" s="46"/>
      <c r="D15" s="47" t="e" cm="1">
        <f t="array" ref="D15">_xlfn.IFS(Tabla2564745678931011121417[[#This Row],[Resultado]]="SÍ",1,Tabla2564745678931011121417[[#This Row],[Resultado]]="PARCIALMENTE",0.5,Tabla2564745678931011121417[[#This Row],[Resultado]]="NO",0)</f>
        <v>#N/A</v>
      </c>
      <c r="E15" t="s">
        <v>370</v>
      </c>
    </row>
    <row r="16" spans="1:5" ht="43.2" x14ac:dyDescent="0.3">
      <c r="A16" s="44">
        <v>12</v>
      </c>
      <c r="B16" s="45" t="s">
        <v>371</v>
      </c>
      <c r="C16" s="46"/>
      <c r="D16" s="47" t="e" cm="1">
        <f t="array" ref="D16">_xlfn.IFS(Tabla2564745678931011121417[[#This Row],[Resultado]]="SÍ",1,Tabla2564745678931011121417[[#This Row],[Resultado]]="PARCIALMENTE",0.5,Tabla2564745678931011121417[[#This Row],[Resultado]]="NO",0)</f>
        <v>#N/A</v>
      </c>
      <c r="E16" t="s">
        <v>388</v>
      </c>
    </row>
    <row r="17" spans="1:5" ht="28.8" x14ac:dyDescent="0.3">
      <c r="A17" s="4">
        <v>13</v>
      </c>
      <c r="B17" s="36" t="s">
        <v>540</v>
      </c>
      <c r="C17" s="8"/>
      <c r="D17" s="47" t="e" cm="1">
        <f t="array" ref="D17">_xlfn.IFS(Tabla2564745678931011121417[[#This Row],[Resultado]]="SÍ",1,Tabla2564745678931011121417[[#This Row],[Resultado]]="PARCIALMENTE",0.5,Tabla2564745678931011121417[[#This Row],[Resultado]]="NO",0)</f>
        <v>#N/A</v>
      </c>
      <c r="E17" s="27" t="s">
        <v>524</v>
      </c>
    </row>
    <row r="18" spans="1:5" x14ac:dyDescent="0.3">
      <c r="A18" s="4"/>
      <c r="B18" s="36"/>
      <c r="C18" s="8"/>
      <c r="D18" s="33"/>
      <c r="E18" s="27"/>
    </row>
    <row r="19" spans="1:5" x14ac:dyDescent="0.3">
      <c r="A19" s="44"/>
      <c r="B19" s="45"/>
      <c r="C19" s="48"/>
      <c r="D19" s="49" t="e">
        <f>(SUBTOTAL(109,Tabla2564745678931011121417[Ponderación])*10)/(COUNTIF(Tabla2564745678931011121417[Ítem de control], "*"))</f>
        <v>#N/A</v>
      </c>
      <c r="E19"/>
    </row>
    <row r="22" spans="1:5" ht="15.6" x14ac:dyDescent="0.3">
      <c r="B22" s="50" t="s">
        <v>36</v>
      </c>
      <c r="C22" s="50" t="s">
        <v>7</v>
      </c>
    </row>
    <row r="23" spans="1:5" x14ac:dyDescent="0.3">
      <c r="B23" s="51" t="s">
        <v>4</v>
      </c>
      <c r="C23" s="51">
        <f>COUNTIF(Tabla2564745678931011121417[Resultado],"SÍ")</f>
        <v>0</v>
      </c>
    </row>
    <row r="24" spans="1:5" x14ac:dyDescent="0.3">
      <c r="B24" s="51" t="s">
        <v>3</v>
      </c>
      <c r="C24" s="51">
        <f>COUNTIF(Tabla2564745678931011121417[Resultado],"PARCIALMENTE")</f>
        <v>0</v>
      </c>
    </row>
    <row r="25" spans="1:5" x14ac:dyDescent="0.3">
      <c r="B25" s="51" t="s">
        <v>5</v>
      </c>
      <c r="C25" s="51">
        <f>COUNTIF(Tabla2564745678931011121417[Resultado],"NO")</f>
        <v>0</v>
      </c>
    </row>
    <row r="27" spans="1:5" ht="15" thickBot="1" x14ac:dyDescent="0.35">
      <c r="B27" s="52" t="s">
        <v>37</v>
      </c>
    </row>
    <row r="28" spans="1:5" ht="29.4" thickBot="1" x14ac:dyDescent="0.35">
      <c r="B28" s="53" t="s">
        <v>2</v>
      </c>
      <c r="C28" s="54" t="s">
        <v>8</v>
      </c>
    </row>
    <row r="29" spans="1:5" ht="15" thickBot="1" x14ac:dyDescent="0.35">
      <c r="B29" s="55">
        <v>10</v>
      </c>
      <c r="C29" s="56" t="s">
        <v>13</v>
      </c>
    </row>
    <row r="30" spans="1:5" ht="15" thickBot="1" x14ac:dyDescent="0.35">
      <c r="B30" s="57" t="s">
        <v>41</v>
      </c>
      <c r="C30" s="58" t="s">
        <v>9</v>
      </c>
    </row>
    <row r="31" spans="1:5" ht="15" thickBot="1" x14ac:dyDescent="0.35">
      <c r="B31" s="59" t="s">
        <v>40</v>
      </c>
      <c r="C31" s="60" t="s">
        <v>39</v>
      </c>
    </row>
    <row r="32" spans="1:5" ht="15" thickBot="1" x14ac:dyDescent="0.35">
      <c r="B32" s="61" t="s">
        <v>14</v>
      </c>
      <c r="C32" s="62" t="s">
        <v>10</v>
      </c>
    </row>
    <row r="33" spans="2:3" ht="15" thickBot="1" x14ac:dyDescent="0.35">
      <c r="B33" s="63" t="s">
        <v>42</v>
      </c>
      <c r="C33" s="64" t="s">
        <v>11</v>
      </c>
    </row>
    <row r="34" spans="2:3" ht="15" thickBot="1" x14ac:dyDescent="0.35"/>
    <row r="35" spans="2:3" ht="15" thickBot="1" x14ac:dyDescent="0.35">
      <c r="B35" s="65" t="s">
        <v>38</v>
      </c>
      <c r="C35" s="66" t="e" cm="1">
        <f t="array" ref="C35">_xlfn.IFS(
  Tabla2564745678931011121417[[#Totals],[Ponderación]]&lt;=2, C33,
  Tabla2564745678931011121417[[#Totals],[Ponderación]]&lt;=5.5, C32,
  Tabla2564745678931011121417[[#Totals],[Ponderación]]&lt;=7.5, C31,
  Tabla2564745678931011121417[[#Totals],[Ponderación]]&lt;=9.5, C30,
  Tabla2564745678931011121417[[#Totals],[Ponderación]]=10, C29
)</f>
        <v>#N/A</v>
      </c>
    </row>
  </sheetData>
  <mergeCells count="2">
    <mergeCell ref="C1:E1"/>
    <mergeCell ref="A2:E3"/>
  </mergeCells>
  <conditionalFormatting sqref="C5:C18">
    <cfRule type="containsText" dxfId="109" priority="1" operator="containsText" text="PARCIALMENTE">
      <formula>NOT(ISERROR(SEARCH("PARCIALMENTE",C5)))</formula>
    </cfRule>
    <cfRule type="containsText" dxfId="108" priority="2" operator="containsText" text="NO">
      <formula>NOT(ISERROR(SEARCH("NO",C5)))</formula>
    </cfRule>
    <cfRule type="containsText" dxfId="107" priority="3" operator="containsText" text="SÍ">
      <formula>NOT(ISERROR(SEARCH("SÍ",C5)))</formula>
    </cfRule>
  </conditionalFormatting>
  <conditionalFormatting sqref="D5:D18">
    <cfRule type="containsText" dxfId="106" priority="5" operator="containsText" text="SÍ">
      <formula>NOT(ISERROR(SEARCH("SÍ",D5)))</formula>
    </cfRule>
    <cfRule type="containsText" dxfId="105" priority="6" operator="containsText" text="NO">
      <formula>NOT(ISERROR(SEARCH("NO",D5)))</formula>
    </cfRule>
  </conditionalFormatting>
  <conditionalFormatting sqref="D20:D135">
    <cfRule type="cellIs" dxfId="104" priority="4" operator="greaterThan">
      <formula>TODAY()</formula>
    </cfRule>
  </conditionalFormatting>
  <dataValidations count="1">
    <dataValidation type="list" allowBlank="1" showInputMessage="1" showErrorMessage="1" sqref="C5:C18" xr:uid="{69215260-41D5-4656-A56D-D26A0D26E4B1}">
      <formula1>"SÍ,PARCIALMENTE,NO"</formula1>
    </dataValidation>
  </dataValidations>
  <pageMargins left="0.7" right="0.7" top="0.75" bottom="0.75" header="0.3" footer="0.3"/>
  <drawing r:id="rId1"/>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765BB-067F-4664-98BA-DB851F8344B1}">
  <dimension ref="A1:E35"/>
  <sheetViews>
    <sheetView topLeftCell="A5" workbookViewId="0">
      <selection activeCell="B17" sqref="B17"/>
    </sheetView>
  </sheetViews>
  <sheetFormatPr baseColWidth="10" defaultColWidth="11.5546875" defaultRowHeight="14.4" x14ac:dyDescent="0.3"/>
  <cols>
    <col min="1" max="1" width="4.6640625" style="1" customWidth="1"/>
    <col min="2" max="2" width="79.33203125" style="1" customWidth="1"/>
    <col min="3" max="3" width="17.5546875" style="1" customWidth="1"/>
    <col min="4" max="4" width="15.88671875" style="5" customWidth="1"/>
    <col min="5" max="5" width="55.33203125" style="1" customWidth="1"/>
    <col min="6" max="6" width="58.77734375" style="1" customWidth="1"/>
    <col min="7" max="16384" width="11.5546875" style="1"/>
  </cols>
  <sheetData>
    <row r="1" spans="1:5" ht="63" customHeight="1" thickBot="1" x14ac:dyDescent="0.35">
      <c r="A1" s="7"/>
      <c r="B1" s="26" t="s">
        <v>391</v>
      </c>
      <c r="C1" s="98" t="e" vm="1">
        <v>#VALUE!</v>
      </c>
      <c r="D1" s="98"/>
      <c r="E1" s="98"/>
    </row>
    <row r="2" spans="1:5" x14ac:dyDescent="0.3">
      <c r="A2" s="99" t="s">
        <v>392</v>
      </c>
      <c r="B2" s="99"/>
      <c r="C2" s="99"/>
      <c r="D2" s="99"/>
      <c r="E2" s="99"/>
    </row>
    <row r="3" spans="1:5" x14ac:dyDescent="0.3">
      <c r="A3" s="100"/>
      <c r="B3" s="100"/>
      <c r="C3" s="100"/>
      <c r="D3" s="100"/>
      <c r="E3" s="100"/>
    </row>
    <row r="4" spans="1:5" s="2" customFormat="1" ht="18" customHeight="1" x14ac:dyDescent="0.3">
      <c r="A4" s="12" t="s">
        <v>0</v>
      </c>
      <c r="B4" s="12" t="s">
        <v>1</v>
      </c>
      <c r="C4" s="12" t="s">
        <v>2</v>
      </c>
      <c r="D4" s="12" t="s">
        <v>6</v>
      </c>
      <c r="E4" s="12" t="s">
        <v>17</v>
      </c>
    </row>
    <row r="5" spans="1:5" ht="44.4" customHeight="1" x14ac:dyDescent="0.3">
      <c r="A5" s="4">
        <v>1</v>
      </c>
      <c r="B5" s="36" t="s">
        <v>393</v>
      </c>
      <c r="C5" s="8"/>
      <c r="D5" s="33" t="e" cm="1">
        <f t="array" ref="D5">_xlfn.IFS(Tabla2564745678931011121420[[#This Row],[Resultado]]="SÍ",1,Tabla2564745678931011121420[[#This Row],[Resultado]]="PARCIALMENTE",0.5,Tabla2564745678931011121420[[#This Row],[Resultado]]="NO",0)</f>
        <v>#N/A</v>
      </c>
      <c r="E5" s="37" t="s">
        <v>404</v>
      </c>
    </row>
    <row r="6" spans="1:5" ht="43.2" x14ac:dyDescent="0.3">
      <c r="A6" s="4">
        <v>2</v>
      </c>
      <c r="B6" s="36" t="s">
        <v>394</v>
      </c>
      <c r="C6" s="8"/>
      <c r="D6" s="33" t="e" cm="1">
        <f t="array" ref="D6">_xlfn.IFS(Tabla2564745678931011121420[[#This Row],[Resultado]]="SÍ",1,Tabla2564745678931011121420[[#This Row],[Resultado]]="PARCIALMENTE",0.5,Tabla2564745678931011121420[[#This Row],[Resultado]]="NO",0)</f>
        <v>#N/A</v>
      </c>
      <c r="E6" s="37" t="s">
        <v>404</v>
      </c>
    </row>
    <row r="7" spans="1:5" ht="43.2" x14ac:dyDescent="0.3">
      <c r="A7" s="4">
        <v>3</v>
      </c>
      <c r="B7" s="36" t="s">
        <v>395</v>
      </c>
      <c r="C7" s="8"/>
      <c r="D7" s="33" t="e" cm="1">
        <f t="array" ref="D7">_xlfn.IFS(Tabla2564745678931011121420[[#This Row],[Resultado]]="SÍ",1,Tabla2564745678931011121420[[#This Row],[Resultado]]="PARCIALMENTE",0.5,Tabla2564745678931011121420[[#This Row],[Resultado]]="NO",0)</f>
        <v>#N/A</v>
      </c>
      <c r="E7" s="37" t="s">
        <v>404</v>
      </c>
    </row>
    <row r="8" spans="1:5" ht="49.2" customHeight="1" x14ac:dyDescent="0.3">
      <c r="A8" s="4">
        <v>4</v>
      </c>
      <c r="B8" s="36" t="s">
        <v>396</v>
      </c>
      <c r="C8" s="8"/>
      <c r="D8" s="33" t="e" cm="1">
        <f t="array" ref="D8">_xlfn.IFS(Tabla2564745678931011121420[[#This Row],[Resultado]]="SÍ",1,Tabla2564745678931011121420[[#This Row],[Resultado]]="PARCIALMENTE",0.5,Tabla2564745678931011121420[[#This Row],[Resultado]]="NO",0)</f>
        <v>#N/A</v>
      </c>
      <c r="E8" s="37" t="s">
        <v>404</v>
      </c>
    </row>
    <row r="9" spans="1:5" ht="28.8" x14ac:dyDescent="0.3">
      <c r="A9" s="4">
        <v>5</v>
      </c>
      <c r="B9" s="36" t="s">
        <v>397</v>
      </c>
      <c r="C9" s="8"/>
      <c r="D9" s="33" t="e" cm="1">
        <f t="array" ref="D9">_xlfn.IFS(Tabla2564745678931011121420[[#This Row],[Resultado]]="SÍ",1,Tabla2564745678931011121420[[#This Row],[Resultado]]="PARCIALMENTE",0.5,Tabla2564745678931011121420[[#This Row],[Resultado]]="NO",0)</f>
        <v>#N/A</v>
      </c>
      <c r="E9" s="37" t="s">
        <v>406</v>
      </c>
    </row>
    <row r="10" spans="1:5" ht="43.2" x14ac:dyDescent="0.3">
      <c r="A10" s="4">
        <v>6</v>
      </c>
      <c r="B10" s="36" t="s">
        <v>405</v>
      </c>
      <c r="C10" s="8"/>
      <c r="D10" s="33" t="e" cm="1">
        <f t="array" ref="D10">_xlfn.IFS(Tabla2564745678931011121420[[#This Row],[Resultado]]="SÍ",1,Tabla2564745678931011121420[[#This Row],[Resultado]]="PARCIALMENTE",0.5,Tabla2564745678931011121420[[#This Row],[Resultado]]="NO",0)</f>
        <v>#N/A</v>
      </c>
      <c r="E10" s="37" t="s">
        <v>406</v>
      </c>
    </row>
    <row r="11" spans="1:5" ht="28.8" x14ac:dyDescent="0.3">
      <c r="A11" s="4">
        <v>7</v>
      </c>
      <c r="B11" s="36" t="s">
        <v>398</v>
      </c>
      <c r="C11" s="8"/>
      <c r="D11" s="33" t="e" cm="1">
        <f t="array" ref="D11">_xlfn.IFS(Tabla2564745678931011121420[[#This Row],[Resultado]]="SÍ",1,Tabla2564745678931011121420[[#This Row],[Resultado]]="PARCIALMENTE",0.5,Tabla2564745678931011121420[[#This Row],[Resultado]]="NO",0)</f>
        <v>#N/A</v>
      </c>
      <c r="E11" s="37" t="s">
        <v>407</v>
      </c>
    </row>
    <row r="12" spans="1:5" ht="28.8" x14ac:dyDescent="0.3">
      <c r="A12" s="4">
        <v>8</v>
      </c>
      <c r="B12" s="36" t="s">
        <v>399</v>
      </c>
      <c r="C12" s="8"/>
      <c r="D12" s="33" t="e" cm="1">
        <f t="array" ref="D12">_xlfn.IFS(Tabla2564745678931011121420[[#This Row],[Resultado]]="SÍ",1,Tabla2564745678931011121420[[#This Row],[Resultado]]="PARCIALMENTE",0.5,Tabla2564745678931011121420[[#This Row],[Resultado]]="NO",0)</f>
        <v>#N/A</v>
      </c>
      <c r="E12" s="37" t="s">
        <v>407</v>
      </c>
    </row>
    <row r="13" spans="1:5" ht="43.2" x14ac:dyDescent="0.3">
      <c r="A13" s="4">
        <v>9</v>
      </c>
      <c r="B13" s="36" t="s">
        <v>400</v>
      </c>
      <c r="C13" s="8"/>
      <c r="D13" s="33" t="e" cm="1">
        <f t="array" ref="D13">_xlfn.IFS(Tabla2564745678931011121420[[#This Row],[Resultado]]="SÍ",1,Tabla2564745678931011121420[[#This Row],[Resultado]]="PARCIALMENTE",0.5,Tabla2564745678931011121420[[#This Row],[Resultado]]="NO",0)</f>
        <v>#N/A</v>
      </c>
      <c r="E13" s="37" t="s">
        <v>407</v>
      </c>
    </row>
    <row r="14" spans="1:5" ht="28.8" x14ac:dyDescent="0.3">
      <c r="A14" s="4">
        <v>10</v>
      </c>
      <c r="B14" s="36" t="s">
        <v>401</v>
      </c>
      <c r="C14" s="8"/>
      <c r="D14" s="33" t="e" cm="1">
        <f t="array" ref="D14">_xlfn.IFS(Tabla2564745678931011121420[[#This Row],[Resultado]]="SÍ",1,Tabla2564745678931011121420[[#This Row],[Resultado]]="PARCIALMENTE",0.5,Tabla2564745678931011121420[[#This Row],[Resultado]]="NO",0)</f>
        <v>#N/A</v>
      </c>
      <c r="E14" s="37" t="s">
        <v>408</v>
      </c>
    </row>
    <row r="15" spans="1:5" ht="43.2" x14ac:dyDescent="0.3">
      <c r="A15" s="4">
        <v>11</v>
      </c>
      <c r="B15" s="36" t="s">
        <v>402</v>
      </c>
      <c r="C15" s="8"/>
      <c r="D15" s="33" t="e" cm="1">
        <f t="array" ref="D15">_xlfn.IFS(Tabla2564745678931011121420[[#This Row],[Resultado]]="SÍ",1,Tabla2564745678931011121420[[#This Row],[Resultado]]="PARCIALMENTE",0.5,Tabla2564745678931011121420[[#This Row],[Resultado]]="NO",0)</f>
        <v>#N/A</v>
      </c>
      <c r="E15" s="37" t="s">
        <v>409</v>
      </c>
    </row>
    <row r="16" spans="1:5" ht="28.8" x14ac:dyDescent="0.3">
      <c r="A16" s="4">
        <v>12</v>
      </c>
      <c r="B16" s="36" t="s">
        <v>403</v>
      </c>
      <c r="C16" s="8"/>
      <c r="D16" s="33" t="e" cm="1">
        <f t="array" ref="D16">_xlfn.IFS(Tabla2564745678931011121420[[#This Row],[Resultado]]="SÍ",1,Tabla2564745678931011121420[[#This Row],[Resultado]]="PARCIALMENTE",0.5,Tabla2564745678931011121420[[#This Row],[Resultado]]="NO",0)</f>
        <v>#N/A</v>
      </c>
      <c r="E16" s="37" t="s">
        <v>410</v>
      </c>
    </row>
    <row r="17" spans="1:5" ht="28.8" x14ac:dyDescent="0.3">
      <c r="A17" s="4">
        <v>13</v>
      </c>
      <c r="B17" s="36" t="s">
        <v>541</v>
      </c>
      <c r="C17" s="8"/>
      <c r="D17" s="33" t="e" cm="1">
        <f t="array" ref="D17">_xlfn.IFS(Tabla2564745678931011121420[[#This Row],[Resultado]]="SÍ",1,Tabla2564745678931011121420[[#This Row],[Resultado]]="PARCIALMENTE",0.5,Tabla2564745678931011121420[[#This Row],[Resultado]]="NO",0)</f>
        <v>#N/A</v>
      </c>
      <c r="E17" s="96" t="s">
        <v>524</v>
      </c>
    </row>
    <row r="18" spans="1:5" x14ac:dyDescent="0.3">
      <c r="A18" s="4"/>
      <c r="B18" s="36"/>
      <c r="C18" s="8"/>
      <c r="D18" s="33"/>
      <c r="E18" s="96"/>
    </row>
    <row r="19" spans="1:5" x14ac:dyDescent="0.3">
      <c r="A19" s="4"/>
      <c r="B19" s="13"/>
      <c r="C19" s="11"/>
      <c r="D19" s="10" t="e">
        <f>(SUBTOTAL(109,Tabla2564745678931011121420[Ponderación])*10)/(COUNTIF(Tabla2564745678931011121420[Ítem de control], "*"))</f>
        <v>#N/A</v>
      </c>
      <c r="E19"/>
    </row>
    <row r="22" spans="1:5" ht="15.6" x14ac:dyDescent="0.3">
      <c r="B22" s="31" t="s">
        <v>36</v>
      </c>
      <c r="C22" s="31" t="s">
        <v>7</v>
      </c>
    </row>
    <row r="23" spans="1:5" x14ac:dyDescent="0.3">
      <c r="B23" s="32" t="s">
        <v>4</v>
      </c>
      <c r="C23" s="32">
        <f>COUNTIF(Tabla2564745678931011121420[Resultado],"SÍ")</f>
        <v>0</v>
      </c>
    </row>
    <row r="24" spans="1:5" x14ac:dyDescent="0.3">
      <c r="B24" s="32" t="s">
        <v>3</v>
      </c>
      <c r="C24" s="32">
        <f>COUNTIF(Tabla2564745678931011121420[Resultado],"PARCIALMENTE")</f>
        <v>0</v>
      </c>
    </row>
    <row r="25" spans="1:5" x14ac:dyDescent="0.3">
      <c r="B25" s="32" t="s">
        <v>5</v>
      </c>
      <c r="C25" s="32">
        <f>COUNTIF(Tabla2564745678931011121420[Resultado],"NO")</f>
        <v>0</v>
      </c>
    </row>
    <row r="27" spans="1:5" ht="15" thickBot="1" x14ac:dyDescent="0.35">
      <c r="B27" s="3" t="s">
        <v>37</v>
      </c>
    </row>
    <row r="28" spans="1:5" ht="29.4" thickBot="1" x14ac:dyDescent="0.35">
      <c r="B28" s="14" t="s">
        <v>2</v>
      </c>
      <c r="C28" s="15" t="s">
        <v>8</v>
      </c>
    </row>
    <row r="29" spans="1:5" ht="15" thickBot="1" x14ac:dyDescent="0.35">
      <c r="B29" s="16">
        <v>10</v>
      </c>
      <c r="C29" s="17" t="s">
        <v>13</v>
      </c>
    </row>
    <row r="30" spans="1:5" ht="15" thickBot="1" x14ac:dyDescent="0.35">
      <c r="B30" s="18" t="s">
        <v>41</v>
      </c>
      <c r="C30" s="19" t="s">
        <v>9</v>
      </c>
    </row>
    <row r="31" spans="1:5" ht="15" thickBot="1" x14ac:dyDescent="0.35">
      <c r="B31" s="20" t="s">
        <v>40</v>
      </c>
      <c r="C31" s="21" t="s">
        <v>39</v>
      </c>
    </row>
    <row r="32" spans="1:5" ht="15" thickBot="1" x14ac:dyDescent="0.35">
      <c r="B32" s="22" t="s">
        <v>14</v>
      </c>
      <c r="C32" s="23" t="s">
        <v>10</v>
      </c>
    </row>
    <row r="33" spans="2:3" ht="15" thickBot="1" x14ac:dyDescent="0.35">
      <c r="B33" s="24" t="s">
        <v>42</v>
      </c>
      <c r="C33" s="25" t="s">
        <v>11</v>
      </c>
    </row>
    <row r="34" spans="2:3" ht="15" thickBot="1" x14ac:dyDescent="0.35"/>
    <row r="35" spans="2:3" ht="15" thickBot="1" x14ac:dyDescent="0.35">
      <c r="B35" s="29" t="s">
        <v>38</v>
      </c>
      <c r="C35" s="30" t="e" cm="1">
        <f t="array" ref="C35">_xlfn.IFS(
  Tabla2564745678931011121420[[#Totals],[Ponderación]]&lt;=2, C33,
  Tabla2564745678931011121420[[#Totals],[Ponderación]]&lt;=5.5, C32,
  Tabla2564745678931011121420[[#Totals],[Ponderación]]&lt;=7.5, C31,
  Tabla2564745678931011121420[[#Totals],[Ponderación]]&lt;=9.5, C30,
  Tabla2564745678931011121420[[#Totals],[Ponderación]]=10, C29
)</f>
        <v>#N/A</v>
      </c>
    </row>
  </sheetData>
  <mergeCells count="2">
    <mergeCell ref="C1:E1"/>
    <mergeCell ref="A2:E3"/>
  </mergeCells>
  <conditionalFormatting sqref="C5:C18">
    <cfRule type="containsText" dxfId="103" priority="1" operator="containsText" text="PARCIALMENTE">
      <formula>NOT(ISERROR(SEARCH("PARCIALMENTE",C5)))</formula>
    </cfRule>
    <cfRule type="containsText" dxfId="102" priority="2" operator="containsText" text="NO">
      <formula>NOT(ISERROR(SEARCH("NO",C5)))</formula>
    </cfRule>
    <cfRule type="containsText" dxfId="101" priority="3" operator="containsText" text="SÍ">
      <formula>NOT(ISERROR(SEARCH("SÍ",C5)))</formula>
    </cfRule>
  </conditionalFormatting>
  <conditionalFormatting sqref="D5:D18">
    <cfRule type="containsText" dxfId="100" priority="5" operator="containsText" text="SÍ">
      <formula>NOT(ISERROR(SEARCH("SÍ",D5)))</formula>
    </cfRule>
    <cfRule type="containsText" dxfId="99" priority="6" operator="containsText" text="NO">
      <formula>NOT(ISERROR(SEARCH("NO",D5)))</formula>
    </cfRule>
  </conditionalFormatting>
  <conditionalFormatting sqref="D20:D135">
    <cfRule type="cellIs" dxfId="98" priority="4" operator="greaterThan">
      <formula>TODAY()</formula>
    </cfRule>
  </conditionalFormatting>
  <dataValidations count="1">
    <dataValidation type="list" allowBlank="1" showInputMessage="1" showErrorMessage="1" sqref="C5:C18" xr:uid="{B898B2A3-A439-43EA-B2E7-95C01872D826}">
      <formula1>"SÍ,PARCIALMENTE,NO"</formula1>
    </dataValidation>
  </dataValidations>
  <pageMargins left="0.7" right="0.7" top="0.75" bottom="0.75" header="0.3" footer="0.3"/>
  <drawing r:id="rId1"/>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8C6A9-1ABB-4F0B-A821-D189C7FE5BF1}">
  <dimension ref="A1:E35"/>
  <sheetViews>
    <sheetView topLeftCell="A11" workbookViewId="0">
      <selection activeCell="B17" sqref="B17"/>
    </sheetView>
  </sheetViews>
  <sheetFormatPr baseColWidth="10" defaultColWidth="11.5546875" defaultRowHeight="14.4" x14ac:dyDescent="0.3"/>
  <cols>
    <col min="1" max="1" width="4.6640625" style="1" customWidth="1"/>
    <col min="2" max="2" width="79.33203125" style="1" customWidth="1"/>
    <col min="3" max="3" width="17.5546875" style="1" customWidth="1"/>
    <col min="4" max="4" width="15.88671875" style="5" customWidth="1"/>
    <col min="5" max="5" width="55.33203125" style="1" customWidth="1"/>
    <col min="6" max="6" width="58.77734375" style="1" customWidth="1"/>
    <col min="7" max="16384" width="11.5546875" style="1"/>
  </cols>
  <sheetData>
    <row r="1" spans="1:5" ht="63" customHeight="1" thickBot="1" x14ac:dyDescent="0.35">
      <c r="A1" s="7"/>
      <c r="B1" s="26" t="s">
        <v>411</v>
      </c>
      <c r="C1" s="98" t="e" vm="1">
        <v>#VALUE!</v>
      </c>
      <c r="D1" s="98"/>
      <c r="E1" s="98"/>
    </row>
    <row r="2" spans="1:5" x14ac:dyDescent="0.3">
      <c r="A2" s="99" t="s">
        <v>542</v>
      </c>
      <c r="B2" s="99"/>
      <c r="C2" s="99"/>
      <c r="D2" s="99"/>
      <c r="E2" s="99"/>
    </row>
    <row r="3" spans="1:5" x14ac:dyDescent="0.3">
      <c r="A3" s="100"/>
      <c r="B3" s="100"/>
      <c r="C3" s="100"/>
      <c r="D3" s="100"/>
      <c r="E3" s="100"/>
    </row>
    <row r="4" spans="1:5" s="2" customFormat="1" ht="18" customHeight="1" x14ac:dyDescent="0.3">
      <c r="A4" s="12" t="s">
        <v>0</v>
      </c>
      <c r="B4" s="12" t="s">
        <v>1</v>
      </c>
      <c r="C4" s="12" t="s">
        <v>2</v>
      </c>
      <c r="D4" s="12" t="s">
        <v>6</v>
      </c>
      <c r="E4" s="12" t="s">
        <v>17</v>
      </c>
    </row>
    <row r="5" spans="1:5" ht="44.4" customHeight="1" x14ac:dyDescent="0.3">
      <c r="A5" s="4">
        <v>1</v>
      </c>
      <c r="B5" s="36" t="s">
        <v>412</v>
      </c>
      <c r="C5" s="8"/>
      <c r="D5" s="33" t="e" cm="1">
        <f t="array" ref="D5">_xlfn.IFS(Tabla256474567893101112142021[[#This Row],[Resultado]]="SÍ",1,Tabla256474567893101112142021[[#This Row],[Resultado]]="PARCIALMENTE",0.5,Tabla256474567893101112142021[[#This Row],[Resultado]]="NO",0)</f>
        <v>#N/A</v>
      </c>
      <c r="E5" s="37" t="s">
        <v>424</v>
      </c>
    </row>
    <row r="6" spans="1:5" ht="43.2" x14ac:dyDescent="0.3">
      <c r="A6" s="4">
        <v>2</v>
      </c>
      <c r="B6" s="36" t="s">
        <v>413</v>
      </c>
      <c r="C6" s="8"/>
      <c r="D6" s="33" t="e" cm="1">
        <f t="array" ref="D6">_xlfn.IFS(Tabla256474567893101112142021[[#This Row],[Resultado]]="SÍ",1,Tabla256474567893101112142021[[#This Row],[Resultado]]="PARCIALMENTE",0.5,Tabla256474567893101112142021[[#This Row],[Resultado]]="NO",0)</f>
        <v>#N/A</v>
      </c>
      <c r="E6" s="37" t="s">
        <v>435</v>
      </c>
    </row>
    <row r="7" spans="1:5" ht="57.6" x14ac:dyDescent="0.3">
      <c r="A7" s="4">
        <v>3</v>
      </c>
      <c r="B7" s="36" t="s">
        <v>414</v>
      </c>
      <c r="C7" s="8"/>
      <c r="D7" s="33" t="e" cm="1">
        <f t="array" ref="D7">_xlfn.IFS(Tabla256474567893101112142021[[#This Row],[Resultado]]="SÍ",1,Tabla256474567893101112142021[[#This Row],[Resultado]]="PARCIALMENTE",0.5,Tabla256474567893101112142021[[#This Row],[Resultado]]="NO",0)</f>
        <v>#N/A</v>
      </c>
      <c r="E7" s="37" t="s">
        <v>434</v>
      </c>
    </row>
    <row r="8" spans="1:5" ht="49.2" customHeight="1" x14ac:dyDescent="0.3">
      <c r="A8" s="4">
        <v>4</v>
      </c>
      <c r="B8" s="36" t="s">
        <v>415</v>
      </c>
      <c r="C8" s="8"/>
      <c r="D8" s="33" t="e" cm="1">
        <f t="array" ref="D8">_xlfn.IFS(Tabla256474567893101112142021[[#This Row],[Resultado]]="SÍ",1,Tabla256474567893101112142021[[#This Row],[Resultado]]="PARCIALMENTE",0.5,Tabla256474567893101112142021[[#This Row],[Resultado]]="NO",0)</f>
        <v>#N/A</v>
      </c>
      <c r="E8" s="37" t="s">
        <v>433</v>
      </c>
    </row>
    <row r="9" spans="1:5" ht="57.6" x14ac:dyDescent="0.3">
      <c r="A9" s="4">
        <v>5</v>
      </c>
      <c r="B9" s="36" t="s">
        <v>416</v>
      </c>
      <c r="C9" s="8"/>
      <c r="D9" s="33" t="e" cm="1">
        <f t="array" ref="D9">_xlfn.IFS(Tabla256474567893101112142021[[#This Row],[Resultado]]="SÍ",1,Tabla256474567893101112142021[[#This Row],[Resultado]]="PARCIALMENTE",0.5,Tabla256474567893101112142021[[#This Row],[Resultado]]="NO",0)</f>
        <v>#N/A</v>
      </c>
      <c r="E9" s="37" t="s">
        <v>432</v>
      </c>
    </row>
    <row r="10" spans="1:5" ht="43.2" x14ac:dyDescent="0.3">
      <c r="A10" s="4">
        <v>6</v>
      </c>
      <c r="B10" s="36" t="s">
        <v>417</v>
      </c>
      <c r="C10" s="8"/>
      <c r="D10" s="33" t="e" cm="1">
        <f t="array" ref="D10">_xlfn.IFS(Tabla256474567893101112142021[[#This Row],[Resultado]]="SÍ",1,Tabla256474567893101112142021[[#This Row],[Resultado]]="PARCIALMENTE",0.5,Tabla256474567893101112142021[[#This Row],[Resultado]]="NO",0)</f>
        <v>#N/A</v>
      </c>
      <c r="E10" s="37" t="s">
        <v>431</v>
      </c>
    </row>
    <row r="11" spans="1:5" ht="57.6" x14ac:dyDescent="0.3">
      <c r="A11" s="4">
        <v>7</v>
      </c>
      <c r="B11" s="36" t="s">
        <v>418</v>
      </c>
      <c r="C11" s="8"/>
      <c r="D11" s="33" t="e" cm="1">
        <f t="array" ref="D11">_xlfn.IFS(Tabla256474567893101112142021[[#This Row],[Resultado]]="SÍ",1,Tabla256474567893101112142021[[#This Row],[Resultado]]="PARCIALMENTE",0.5,Tabla256474567893101112142021[[#This Row],[Resultado]]="NO",0)</f>
        <v>#N/A</v>
      </c>
      <c r="E11" s="37" t="s">
        <v>430</v>
      </c>
    </row>
    <row r="12" spans="1:5" ht="57.6" x14ac:dyDescent="0.3">
      <c r="A12" s="4">
        <v>8</v>
      </c>
      <c r="B12" s="36" t="s">
        <v>419</v>
      </c>
      <c r="C12" s="8"/>
      <c r="D12" s="33" t="e" cm="1">
        <f t="array" ref="D12">_xlfn.IFS(Tabla256474567893101112142021[[#This Row],[Resultado]]="SÍ",1,Tabla256474567893101112142021[[#This Row],[Resultado]]="PARCIALMENTE",0.5,Tabla256474567893101112142021[[#This Row],[Resultado]]="NO",0)</f>
        <v>#N/A</v>
      </c>
      <c r="E12" s="37" t="s">
        <v>429</v>
      </c>
    </row>
    <row r="13" spans="1:5" ht="43.2" x14ac:dyDescent="0.3">
      <c r="A13" s="4">
        <v>9</v>
      </c>
      <c r="B13" s="36" t="s">
        <v>420</v>
      </c>
      <c r="C13" s="8"/>
      <c r="D13" s="33" t="e" cm="1">
        <f t="array" ref="D13">_xlfn.IFS(Tabla256474567893101112142021[[#This Row],[Resultado]]="SÍ",1,Tabla256474567893101112142021[[#This Row],[Resultado]]="PARCIALMENTE",0.5,Tabla256474567893101112142021[[#This Row],[Resultado]]="NO",0)</f>
        <v>#N/A</v>
      </c>
      <c r="E13" s="37" t="s">
        <v>428</v>
      </c>
    </row>
    <row r="14" spans="1:5" ht="43.2" x14ac:dyDescent="0.3">
      <c r="A14" s="4">
        <v>10</v>
      </c>
      <c r="B14" s="36" t="s">
        <v>421</v>
      </c>
      <c r="C14" s="8"/>
      <c r="D14" s="33" t="e" cm="1">
        <f t="array" ref="D14">_xlfn.IFS(Tabla256474567893101112142021[[#This Row],[Resultado]]="SÍ",1,Tabla256474567893101112142021[[#This Row],[Resultado]]="PARCIALMENTE",0.5,Tabla256474567893101112142021[[#This Row],[Resultado]]="NO",0)</f>
        <v>#N/A</v>
      </c>
      <c r="E14" s="37" t="s">
        <v>427</v>
      </c>
    </row>
    <row r="15" spans="1:5" ht="57.6" x14ac:dyDescent="0.3">
      <c r="A15" s="4">
        <v>11</v>
      </c>
      <c r="B15" s="36" t="s">
        <v>422</v>
      </c>
      <c r="C15" s="8"/>
      <c r="D15" s="33" t="e" cm="1">
        <f t="array" ref="D15">_xlfn.IFS(Tabla256474567893101112142021[[#This Row],[Resultado]]="SÍ",1,Tabla256474567893101112142021[[#This Row],[Resultado]]="PARCIALMENTE",0.5,Tabla256474567893101112142021[[#This Row],[Resultado]]="NO",0)</f>
        <v>#N/A</v>
      </c>
      <c r="E15" s="37" t="s">
        <v>426</v>
      </c>
    </row>
    <row r="16" spans="1:5" ht="57.6" x14ac:dyDescent="0.3">
      <c r="A16" s="4">
        <v>12</v>
      </c>
      <c r="B16" s="36" t="s">
        <v>423</v>
      </c>
      <c r="C16" s="8"/>
      <c r="D16" s="33" t="e" cm="1">
        <f t="array" ref="D16">_xlfn.IFS(Tabla256474567893101112142021[[#This Row],[Resultado]]="SÍ",1,Tabla256474567893101112142021[[#This Row],[Resultado]]="PARCIALMENTE",0.5,Tabla256474567893101112142021[[#This Row],[Resultado]]="NO",0)</f>
        <v>#N/A</v>
      </c>
      <c r="E16" s="37" t="s">
        <v>425</v>
      </c>
    </row>
    <row r="17" spans="1:5" ht="72" x14ac:dyDescent="0.3">
      <c r="A17" s="4">
        <v>13</v>
      </c>
      <c r="B17" s="36" t="s">
        <v>543</v>
      </c>
      <c r="C17" s="8"/>
      <c r="D17" s="33" t="e" cm="1">
        <f t="array" ref="D17">_xlfn.IFS(Tabla256474567893101112142021[[#This Row],[Resultado]]="SÍ",1,Tabla256474567893101112142021[[#This Row],[Resultado]]="PARCIALMENTE",0.5,Tabla256474567893101112142021[[#This Row],[Resultado]]="NO",0)</f>
        <v>#N/A</v>
      </c>
      <c r="E17" s="96" t="s">
        <v>524</v>
      </c>
    </row>
    <row r="18" spans="1:5" x14ac:dyDescent="0.3">
      <c r="A18" s="4"/>
      <c r="B18" s="36"/>
      <c r="C18" s="8"/>
      <c r="D18" s="33"/>
      <c r="E18" s="96"/>
    </row>
    <row r="19" spans="1:5" x14ac:dyDescent="0.3">
      <c r="A19" s="4"/>
      <c r="B19" s="13"/>
      <c r="C19" s="11"/>
      <c r="D19" s="10" t="e">
        <f>(SUBTOTAL(109,Tabla256474567893101112142021[Ponderación])*10)/(COUNTIF(Tabla256474567893101112142021[Ítem de control], "*"))</f>
        <v>#N/A</v>
      </c>
      <c r="E19"/>
    </row>
    <row r="22" spans="1:5" ht="15.6" x14ac:dyDescent="0.3">
      <c r="B22" s="31" t="s">
        <v>36</v>
      </c>
      <c r="C22" s="31" t="s">
        <v>7</v>
      </c>
    </row>
    <row r="23" spans="1:5" x14ac:dyDescent="0.3">
      <c r="B23" s="32" t="s">
        <v>4</v>
      </c>
      <c r="C23" s="32">
        <f>COUNTIF(Tabla256474567893101112142021[Resultado],"SÍ")</f>
        <v>0</v>
      </c>
    </row>
    <row r="24" spans="1:5" x14ac:dyDescent="0.3">
      <c r="B24" s="32" t="s">
        <v>3</v>
      </c>
      <c r="C24" s="32">
        <f>COUNTIF(Tabla256474567893101112142021[Resultado],"PARCIALMENTE")</f>
        <v>0</v>
      </c>
    </row>
    <row r="25" spans="1:5" x14ac:dyDescent="0.3">
      <c r="B25" s="32" t="s">
        <v>5</v>
      </c>
      <c r="C25" s="32">
        <f>COUNTIF(Tabla256474567893101112142021[Resultado],"NO")</f>
        <v>0</v>
      </c>
    </row>
    <row r="27" spans="1:5" ht="15" thickBot="1" x14ac:dyDescent="0.35">
      <c r="B27" s="3" t="s">
        <v>37</v>
      </c>
    </row>
    <row r="28" spans="1:5" ht="29.4" thickBot="1" x14ac:dyDescent="0.35">
      <c r="B28" s="14" t="s">
        <v>2</v>
      </c>
      <c r="C28" s="15" t="s">
        <v>8</v>
      </c>
    </row>
    <row r="29" spans="1:5" ht="15" thickBot="1" x14ac:dyDescent="0.35">
      <c r="B29" s="16">
        <v>10</v>
      </c>
      <c r="C29" s="17" t="s">
        <v>13</v>
      </c>
    </row>
    <row r="30" spans="1:5" ht="15" thickBot="1" x14ac:dyDescent="0.35">
      <c r="B30" s="18" t="s">
        <v>41</v>
      </c>
      <c r="C30" s="19" t="s">
        <v>9</v>
      </c>
    </row>
    <row r="31" spans="1:5" ht="15" thickBot="1" x14ac:dyDescent="0.35">
      <c r="B31" s="20" t="s">
        <v>40</v>
      </c>
      <c r="C31" s="21" t="s">
        <v>39</v>
      </c>
    </row>
    <row r="32" spans="1:5" ht="15" thickBot="1" x14ac:dyDescent="0.35">
      <c r="B32" s="22" t="s">
        <v>14</v>
      </c>
      <c r="C32" s="23" t="s">
        <v>10</v>
      </c>
    </row>
    <row r="33" spans="2:3" ht="15" thickBot="1" x14ac:dyDescent="0.35">
      <c r="B33" s="24" t="s">
        <v>42</v>
      </c>
      <c r="C33" s="25" t="s">
        <v>11</v>
      </c>
    </row>
    <row r="34" spans="2:3" ht="15" thickBot="1" x14ac:dyDescent="0.35"/>
    <row r="35" spans="2:3" ht="15" thickBot="1" x14ac:dyDescent="0.35">
      <c r="B35" s="29" t="s">
        <v>38</v>
      </c>
      <c r="C35" s="30" t="e" cm="1">
        <f t="array" ref="C35">_xlfn.IFS(
  Tabla256474567893101112142021[[#Totals],[Ponderación]]&lt;=2, C33,
  Tabla256474567893101112142021[[#Totals],[Ponderación]]&lt;=5.5, C32,
  Tabla256474567893101112142021[[#Totals],[Ponderación]]&lt;=7.5, C31,
  Tabla256474567893101112142021[[#Totals],[Ponderación]]&lt;=9.5, C30,
  Tabla256474567893101112142021[[#Totals],[Ponderación]]=10, C29
)</f>
        <v>#N/A</v>
      </c>
    </row>
  </sheetData>
  <mergeCells count="2">
    <mergeCell ref="C1:E1"/>
    <mergeCell ref="A2:E3"/>
  </mergeCells>
  <conditionalFormatting sqref="C5:C18">
    <cfRule type="containsText" dxfId="97" priority="1" operator="containsText" text="PARCIALMENTE">
      <formula>NOT(ISERROR(SEARCH("PARCIALMENTE",C5)))</formula>
    </cfRule>
    <cfRule type="containsText" dxfId="96" priority="2" operator="containsText" text="NO">
      <formula>NOT(ISERROR(SEARCH("NO",C5)))</formula>
    </cfRule>
    <cfRule type="containsText" dxfId="95" priority="3" operator="containsText" text="SÍ">
      <formula>NOT(ISERROR(SEARCH("SÍ",C5)))</formula>
    </cfRule>
  </conditionalFormatting>
  <conditionalFormatting sqref="D5:D18">
    <cfRule type="containsText" dxfId="94" priority="5" operator="containsText" text="SÍ">
      <formula>NOT(ISERROR(SEARCH("SÍ",D5)))</formula>
    </cfRule>
    <cfRule type="containsText" dxfId="93" priority="6" operator="containsText" text="NO">
      <formula>NOT(ISERROR(SEARCH("NO",D5)))</formula>
    </cfRule>
  </conditionalFormatting>
  <conditionalFormatting sqref="D20:D135">
    <cfRule type="cellIs" dxfId="92" priority="4" operator="greaterThan">
      <formula>TODAY()</formula>
    </cfRule>
  </conditionalFormatting>
  <dataValidations count="1">
    <dataValidation type="list" allowBlank="1" showInputMessage="1" showErrorMessage="1" sqref="C5:C18" xr:uid="{4462390A-102B-41AE-BD45-A6D3AEC6D5AF}">
      <formula1>"SÍ,PARCIALMENTE,NO"</formula1>
    </dataValidation>
  </dataValidations>
  <pageMargins left="0.7" right="0.7" top="0.75" bottom="0.75" header="0.3" footer="0.3"/>
  <drawing r:id="rId1"/>
  <tableParts count="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08F09-E0D0-407A-A85D-0E825ADAB2F8}">
  <dimension ref="A1:E35"/>
  <sheetViews>
    <sheetView tabSelected="1" topLeftCell="A6" workbookViewId="0">
      <selection activeCell="F18" sqref="F18"/>
    </sheetView>
  </sheetViews>
  <sheetFormatPr baseColWidth="10" defaultColWidth="11.5546875" defaultRowHeight="14.4" x14ac:dyDescent="0.3"/>
  <cols>
    <col min="1" max="1" width="4.6640625" style="38" customWidth="1"/>
    <col min="2" max="2" width="79.33203125" style="38" customWidth="1"/>
    <col min="3" max="3" width="17.5546875" style="38" customWidth="1"/>
    <col min="4" max="4" width="15.88671875" style="40" customWidth="1"/>
    <col min="5" max="5" width="55.33203125" style="38" customWidth="1"/>
    <col min="6" max="6" width="58.77734375" style="38" customWidth="1"/>
    <col min="7" max="16384" width="11.5546875" style="38"/>
  </cols>
  <sheetData>
    <row r="1" spans="1:5" ht="63" customHeight="1" thickBot="1" x14ac:dyDescent="0.35">
      <c r="A1" s="41"/>
      <c r="B1" s="42" t="s">
        <v>436</v>
      </c>
      <c r="C1" s="104" t="e" vm="1">
        <v>#VALUE!</v>
      </c>
      <c r="D1" s="104"/>
      <c r="E1" s="104"/>
    </row>
    <row r="2" spans="1:5" x14ac:dyDescent="0.3">
      <c r="A2" s="105" t="s">
        <v>449</v>
      </c>
      <c r="B2" s="105"/>
      <c r="C2" s="105"/>
      <c r="D2" s="105"/>
      <c r="E2" s="105"/>
    </row>
    <row r="3" spans="1:5" x14ac:dyDescent="0.3">
      <c r="A3" s="103"/>
      <c r="B3" s="103"/>
      <c r="C3" s="103"/>
      <c r="D3" s="103"/>
      <c r="E3" s="103"/>
    </row>
    <row r="4" spans="1:5" s="39" customFormat="1" ht="18" customHeight="1" x14ac:dyDescent="0.3">
      <c r="A4" s="43" t="s">
        <v>0</v>
      </c>
      <c r="B4" s="43" t="s">
        <v>1</v>
      </c>
      <c r="C4" s="43" t="s">
        <v>2</v>
      </c>
      <c r="D4" s="43" t="s">
        <v>6</v>
      </c>
      <c r="E4" s="43" t="s">
        <v>17</v>
      </c>
    </row>
    <row r="5" spans="1:5" ht="44.4" customHeight="1" x14ac:dyDescent="0.3">
      <c r="A5" s="44">
        <v>1</v>
      </c>
      <c r="B5" s="45" t="s">
        <v>437</v>
      </c>
      <c r="C5" s="46"/>
      <c r="D5" s="47" t="e" cm="1">
        <f t="array" ref="D5">_xlfn.IFS(Tabla25647456789310111214202122[[#This Row],[Resultado]]="SÍ",1,Tabla25647456789310111214202122[[#This Row],[Resultado]]="PARCIALMENTE",0.5,Tabla25647456789310111214202122[[#This Row],[Resultado]]="NO",0)</f>
        <v>#N/A</v>
      </c>
      <c r="E5" s="67" t="s">
        <v>450</v>
      </c>
    </row>
    <row r="6" spans="1:5" ht="28.8" x14ac:dyDescent="0.3">
      <c r="A6" s="44">
        <v>2</v>
      </c>
      <c r="B6" s="45" t="s">
        <v>438</v>
      </c>
      <c r="C6" s="46"/>
      <c r="D6" s="47" t="e" cm="1">
        <f t="array" ref="D6">_xlfn.IFS(Tabla25647456789310111214202122[[#This Row],[Resultado]]="SÍ",1,Tabla25647456789310111214202122[[#This Row],[Resultado]]="PARCIALMENTE",0.5,Tabla25647456789310111214202122[[#This Row],[Resultado]]="NO",0)</f>
        <v>#N/A</v>
      </c>
      <c r="E6" s="67" t="s">
        <v>451</v>
      </c>
    </row>
    <row r="7" spans="1:5" ht="28.8" x14ac:dyDescent="0.3">
      <c r="A7" s="44">
        <v>3</v>
      </c>
      <c r="B7" s="45" t="s">
        <v>439</v>
      </c>
      <c r="C7" s="46"/>
      <c r="D7" s="47" t="e" cm="1">
        <f t="array" ref="D7">_xlfn.IFS(Tabla25647456789310111214202122[[#This Row],[Resultado]]="SÍ",1,Tabla25647456789310111214202122[[#This Row],[Resultado]]="PARCIALMENTE",0.5,Tabla25647456789310111214202122[[#This Row],[Resultado]]="NO",0)</f>
        <v>#N/A</v>
      </c>
      <c r="E7" s="67" t="s">
        <v>452</v>
      </c>
    </row>
    <row r="8" spans="1:5" ht="49.2" customHeight="1" x14ac:dyDescent="0.3">
      <c r="A8" s="44">
        <v>4</v>
      </c>
      <c r="B8" s="45" t="s">
        <v>440</v>
      </c>
      <c r="C8" s="46"/>
      <c r="D8" s="47" t="e" cm="1">
        <f t="array" ref="D8">_xlfn.IFS(Tabla25647456789310111214202122[[#This Row],[Resultado]]="SÍ",1,Tabla25647456789310111214202122[[#This Row],[Resultado]]="PARCIALMENTE",0.5,Tabla25647456789310111214202122[[#This Row],[Resultado]]="NO",0)</f>
        <v>#N/A</v>
      </c>
      <c r="E8" s="67" t="s">
        <v>452</v>
      </c>
    </row>
    <row r="9" spans="1:5" ht="28.8" x14ac:dyDescent="0.3">
      <c r="A9" s="44">
        <v>5</v>
      </c>
      <c r="B9" s="45" t="s">
        <v>441</v>
      </c>
      <c r="C9" s="46"/>
      <c r="D9" s="47" t="e" cm="1">
        <f t="array" ref="D9">_xlfn.IFS(Tabla25647456789310111214202122[[#This Row],[Resultado]]="SÍ",1,Tabla25647456789310111214202122[[#This Row],[Resultado]]="PARCIALMENTE",0.5,Tabla25647456789310111214202122[[#This Row],[Resultado]]="NO",0)</f>
        <v>#N/A</v>
      </c>
      <c r="E9" s="67" t="s">
        <v>453</v>
      </c>
    </row>
    <row r="10" spans="1:5" ht="28.8" x14ac:dyDescent="0.3">
      <c r="A10" s="44">
        <v>6</v>
      </c>
      <c r="B10" s="45" t="s">
        <v>442</v>
      </c>
      <c r="C10" s="46"/>
      <c r="D10" s="47" t="e" cm="1">
        <f t="array" ref="D10">_xlfn.IFS(Tabla25647456789310111214202122[[#This Row],[Resultado]]="SÍ",1,Tabla25647456789310111214202122[[#This Row],[Resultado]]="PARCIALMENTE",0.5,Tabla25647456789310111214202122[[#This Row],[Resultado]]="NO",0)</f>
        <v>#N/A</v>
      </c>
      <c r="E10" s="67" t="s">
        <v>454</v>
      </c>
    </row>
    <row r="11" spans="1:5" ht="28.8" x14ac:dyDescent="0.3">
      <c r="A11" s="44">
        <v>7</v>
      </c>
      <c r="B11" s="45" t="s">
        <v>443</v>
      </c>
      <c r="C11" s="46"/>
      <c r="D11" s="47" t="e" cm="1">
        <f t="array" ref="D11">_xlfn.IFS(Tabla25647456789310111214202122[[#This Row],[Resultado]]="SÍ",1,Tabla25647456789310111214202122[[#This Row],[Resultado]]="PARCIALMENTE",0.5,Tabla25647456789310111214202122[[#This Row],[Resultado]]="NO",0)</f>
        <v>#N/A</v>
      </c>
      <c r="E11" s="67" t="s">
        <v>455</v>
      </c>
    </row>
    <row r="12" spans="1:5" ht="28.8" x14ac:dyDescent="0.3">
      <c r="A12" s="44">
        <v>8</v>
      </c>
      <c r="B12" s="45" t="s">
        <v>444</v>
      </c>
      <c r="C12" s="46"/>
      <c r="D12" s="47" t="e" cm="1">
        <f t="array" ref="D12">_xlfn.IFS(Tabla25647456789310111214202122[[#This Row],[Resultado]]="SÍ",1,Tabla25647456789310111214202122[[#This Row],[Resultado]]="PARCIALMENTE",0.5,Tabla25647456789310111214202122[[#This Row],[Resultado]]="NO",0)</f>
        <v>#N/A</v>
      </c>
      <c r="E12" s="67" t="s">
        <v>456</v>
      </c>
    </row>
    <row r="13" spans="1:5" ht="28.8" x14ac:dyDescent="0.3">
      <c r="A13" s="44">
        <v>9</v>
      </c>
      <c r="B13" s="45" t="s">
        <v>445</v>
      </c>
      <c r="C13" s="46"/>
      <c r="D13" s="47" t="e" cm="1">
        <f t="array" ref="D13">_xlfn.IFS(Tabla25647456789310111214202122[[#This Row],[Resultado]]="SÍ",1,Tabla25647456789310111214202122[[#This Row],[Resultado]]="PARCIALMENTE",0.5,Tabla25647456789310111214202122[[#This Row],[Resultado]]="NO",0)</f>
        <v>#N/A</v>
      </c>
      <c r="E13" s="67" t="s">
        <v>457</v>
      </c>
    </row>
    <row r="14" spans="1:5" ht="28.8" x14ac:dyDescent="0.3">
      <c r="A14" s="44">
        <v>10</v>
      </c>
      <c r="B14" s="45" t="s">
        <v>446</v>
      </c>
      <c r="C14" s="46"/>
      <c r="D14" s="47" t="e" cm="1">
        <f t="array" ref="D14">_xlfn.IFS(Tabla25647456789310111214202122[[#This Row],[Resultado]]="SÍ",1,Tabla25647456789310111214202122[[#This Row],[Resultado]]="PARCIALMENTE",0.5,Tabla25647456789310111214202122[[#This Row],[Resultado]]="NO",0)</f>
        <v>#N/A</v>
      </c>
      <c r="E14" s="67" t="s">
        <v>457</v>
      </c>
    </row>
    <row r="15" spans="1:5" ht="28.8" x14ac:dyDescent="0.3">
      <c r="A15" s="44">
        <v>11</v>
      </c>
      <c r="B15" s="45" t="s">
        <v>447</v>
      </c>
      <c r="C15" s="46"/>
      <c r="D15" s="47" t="e" cm="1">
        <f t="array" ref="D15">_xlfn.IFS(Tabla25647456789310111214202122[[#This Row],[Resultado]]="SÍ",1,Tabla25647456789310111214202122[[#This Row],[Resultado]]="PARCIALMENTE",0.5,Tabla25647456789310111214202122[[#This Row],[Resultado]]="NO",0)</f>
        <v>#N/A</v>
      </c>
      <c r="E15" s="67" t="s">
        <v>457</v>
      </c>
    </row>
    <row r="16" spans="1:5" ht="43.2" x14ac:dyDescent="0.3">
      <c r="A16" s="44">
        <v>12</v>
      </c>
      <c r="B16" s="45" t="s">
        <v>448</v>
      </c>
      <c r="C16" s="46"/>
      <c r="D16" s="47" t="e" cm="1">
        <f t="array" ref="D16">_xlfn.IFS(Tabla25647456789310111214202122[[#This Row],[Resultado]]="SÍ",1,Tabla25647456789310111214202122[[#This Row],[Resultado]]="PARCIALMENTE",0.5,Tabla25647456789310111214202122[[#This Row],[Resultado]]="NO",0)</f>
        <v>#N/A</v>
      </c>
      <c r="E16" s="67" t="s">
        <v>458</v>
      </c>
    </row>
    <row r="17" spans="1:5" ht="57.6" x14ac:dyDescent="0.3">
      <c r="A17" s="4">
        <v>13</v>
      </c>
      <c r="B17" s="36" t="s">
        <v>544</v>
      </c>
      <c r="C17" s="8"/>
      <c r="D17" s="47" t="e" cm="1">
        <f t="array" ref="D17">_xlfn.IFS(Tabla25647456789310111214202122[[#This Row],[Resultado]]="SÍ",1,Tabla25647456789310111214202122[[#This Row],[Resultado]]="PARCIALMENTE",0.5,Tabla25647456789310111214202122[[#This Row],[Resultado]]="NO",0)</f>
        <v>#N/A</v>
      </c>
      <c r="E17" s="96" t="s">
        <v>524</v>
      </c>
    </row>
    <row r="18" spans="1:5" x14ac:dyDescent="0.3">
      <c r="A18" s="4"/>
      <c r="B18" s="36"/>
      <c r="C18" s="8"/>
      <c r="D18" s="33"/>
      <c r="E18" s="96"/>
    </row>
    <row r="19" spans="1:5" x14ac:dyDescent="0.3">
      <c r="A19" s="44"/>
      <c r="B19" s="68"/>
      <c r="C19" s="48"/>
      <c r="D19" s="49" t="e">
        <f>(SUBTOTAL(109,Tabla25647456789310111214202122[Ponderación])*10)/(COUNTIF(Tabla25647456789310111214202122[Ítem de control], "*"))</f>
        <v>#N/A</v>
      </c>
      <c r="E19"/>
    </row>
    <row r="22" spans="1:5" ht="15.6" x14ac:dyDescent="0.3">
      <c r="B22" s="50" t="s">
        <v>36</v>
      </c>
      <c r="C22" s="50" t="s">
        <v>7</v>
      </c>
    </row>
    <row r="23" spans="1:5" x14ac:dyDescent="0.3">
      <c r="B23" s="51" t="s">
        <v>4</v>
      </c>
      <c r="C23" s="51">
        <f>COUNTIF(Tabla25647456789310111214202122[Resultado],"SÍ")</f>
        <v>0</v>
      </c>
    </row>
    <row r="24" spans="1:5" x14ac:dyDescent="0.3">
      <c r="B24" s="51" t="s">
        <v>3</v>
      </c>
      <c r="C24" s="51">
        <f>COUNTIF(Tabla25647456789310111214202122[Resultado],"PARCIALMENTE")</f>
        <v>0</v>
      </c>
    </row>
    <row r="25" spans="1:5" x14ac:dyDescent="0.3">
      <c r="B25" s="51" t="s">
        <v>5</v>
      </c>
      <c r="C25" s="51">
        <f>COUNTIF(Tabla25647456789310111214202122[Resultado],"NO")</f>
        <v>0</v>
      </c>
    </row>
    <row r="27" spans="1:5" ht="15" thickBot="1" x14ac:dyDescent="0.35">
      <c r="B27" s="52" t="s">
        <v>37</v>
      </c>
    </row>
    <row r="28" spans="1:5" ht="29.4" thickBot="1" x14ac:dyDescent="0.35">
      <c r="B28" s="53" t="s">
        <v>2</v>
      </c>
      <c r="C28" s="54" t="s">
        <v>8</v>
      </c>
    </row>
    <row r="29" spans="1:5" ht="15" thickBot="1" x14ac:dyDescent="0.35">
      <c r="B29" s="55">
        <v>10</v>
      </c>
      <c r="C29" s="56" t="s">
        <v>13</v>
      </c>
    </row>
    <row r="30" spans="1:5" ht="15" thickBot="1" x14ac:dyDescent="0.35">
      <c r="B30" s="57" t="s">
        <v>41</v>
      </c>
      <c r="C30" s="58" t="s">
        <v>9</v>
      </c>
    </row>
    <row r="31" spans="1:5" ht="15" thickBot="1" x14ac:dyDescent="0.35">
      <c r="B31" s="59" t="s">
        <v>40</v>
      </c>
      <c r="C31" s="60" t="s">
        <v>39</v>
      </c>
    </row>
    <row r="32" spans="1:5" ht="15" thickBot="1" x14ac:dyDescent="0.35">
      <c r="B32" s="61" t="s">
        <v>14</v>
      </c>
      <c r="C32" s="62" t="s">
        <v>10</v>
      </c>
    </row>
    <row r="33" spans="2:3" ht="15" thickBot="1" x14ac:dyDescent="0.35">
      <c r="B33" s="63" t="s">
        <v>42</v>
      </c>
      <c r="C33" s="64" t="s">
        <v>11</v>
      </c>
    </row>
    <row r="34" spans="2:3" ht="15" thickBot="1" x14ac:dyDescent="0.35"/>
    <row r="35" spans="2:3" ht="15" thickBot="1" x14ac:dyDescent="0.35">
      <c r="B35" s="65" t="s">
        <v>38</v>
      </c>
      <c r="C35" s="66" t="e" cm="1">
        <f t="array" ref="C35">_xlfn.IFS(
  Tabla25647456789310111214202122[[#Totals],[Ponderación]]&lt;=2, C33,
  Tabla25647456789310111214202122[[#Totals],[Ponderación]]&lt;=5.5, C32,
  Tabla25647456789310111214202122[[#Totals],[Ponderación]]&lt;=7.5, C31,
  Tabla25647456789310111214202122[[#Totals],[Ponderación]]&lt;=9.5, C30,
  Tabla25647456789310111214202122[[#Totals],[Ponderación]]=10, C29
)</f>
        <v>#N/A</v>
      </c>
    </row>
  </sheetData>
  <mergeCells count="2">
    <mergeCell ref="C1:E1"/>
    <mergeCell ref="A2:E3"/>
  </mergeCells>
  <conditionalFormatting sqref="C5:C18">
    <cfRule type="containsText" dxfId="91" priority="1" operator="containsText" text="PARCIALMENTE">
      <formula>NOT(ISERROR(SEARCH("PARCIALMENTE",C5)))</formula>
    </cfRule>
    <cfRule type="containsText" dxfId="90" priority="2" operator="containsText" text="NO">
      <formula>NOT(ISERROR(SEARCH("NO",C5)))</formula>
    </cfRule>
    <cfRule type="containsText" dxfId="89" priority="3" operator="containsText" text="SÍ">
      <formula>NOT(ISERROR(SEARCH("SÍ",C5)))</formula>
    </cfRule>
  </conditionalFormatting>
  <conditionalFormatting sqref="D5:D18">
    <cfRule type="containsText" dxfId="88" priority="5" operator="containsText" text="SÍ">
      <formula>NOT(ISERROR(SEARCH("SÍ",D5)))</formula>
    </cfRule>
    <cfRule type="containsText" dxfId="87" priority="6" operator="containsText" text="NO">
      <formula>NOT(ISERROR(SEARCH("NO",D5)))</formula>
    </cfRule>
  </conditionalFormatting>
  <conditionalFormatting sqref="D20:D135">
    <cfRule type="cellIs" dxfId="86" priority="4" operator="greaterThan">
      <formula>TODAY()</formula>
    </cfRule>
  </conditionalFormatting>
  <dataValidations count="1">
    <dataValidation type="list" allowBlank="1" showInputMessage="1" showErrorMessage="1" sqref="C5:C18" xr:uid="{FDEE36FB-1EC1-47EE-A7BC-3B98B5900AB6}">
      <formula1>"SÍ,PARCIALMENTE,NO"</formula1>
    </dataValidation>
  </dataValidations>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23</vt:i4>
      </vt:variant>
    </vt:vector>
  </HeadingPairs>
  <TitlesOfParts>
    <vt:vector size="23" baseType="lpstr">
      <vt:lpstr>Portada</vt:lpstr>
      <vt:lpstr>INICIO</vt:lpstr>
      <vt:lpstr>1. PRL GENERAL</vt:lpstr>
      <vt:lpstr>2. LUGARES DE TRABAJO</vt:lpstr>
      <vt:lpstr>3. EQUIPOS DE TRABAJO</vt:lpstr>
      <vt:lpstr>4. RADIACIONES</vt:lpstr>
      <vt:lpstr>5. EPIS</vt:lpstr>
      <vt:lpstr>6. RUIDO</vt:lpstr>
      <vt:lpstr>7. VIBRACIONES</vt:lpstr>
      <vt:lpstr>8. A. QUÍMICAS</vt:lpstr>
      <vt:lpstr>9. A. CANCERÍGENOS</vt:lpstr>
      <vt:lpstr>10. MMC</vt:lpstr>
      <vt:lpstr>11. PANTALLAS PVD</vt:lpstr>
      <vt:lpstr>12. ATEX</vt:lpstr>
      <vt:lpstr>13. ELÉCTRICO</vt:lpstr>
      <vt:lpstr>14. ALTURAS</vt:lpstr>
      <vt:lpstr>15. D. FACULTATIVA</vt:lpstr>
      <vt:lpstr>16. DSS</vt:lpstr>
      <vt:lpstr>17. POLVO</vt:lpstr>
      <vt:lpstr>18. CAE</vt:lpstr>
      <vt:lpstr>19. SEG. PERSONAL</vt:lpstr>
      <vt:lpstr>20. DESARROLLO LABORES</vt:lpstr>
      <vt:lpstr>21. CONFORMIDAD MINERA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Pedro</dc:creator>
  <cp:lastModifiedBy>Pedro Lozano</cp:lastModifiedBy>
  <cp:lastPrinted>2026-05-19T09:42:10Z</cp:lastPrinted>
  <dcterms:created xsi:type="dcterms:W3CDTF">2015-06-05T18:17:20Z</dcterms:created>
  <dcterms:modified xsi:type="dcterms:W3CDTF">2026-09-21T09:02:30Z</dcterms:modified>
</cp:coreProperties>
</file>