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ctmarmol-my.sharepoint.com/personal/pedro_lozano_ctmarmol_es/Documents/CTM_Proyectos/2024/01_funprl_pais_vasco - euskalarido/02. Ejecucion/04. Jornadas/Jornada 1 - 18_06_24/Ejemplo 2 - Plantas No Minero/"/>
    </mc:Choice>
  </mc:AlternateContent>
  <xr:revisionPtr revIDLastSave="1544" documentId="11_F25DC773A252ABDACC104877215C790E5ADE58E6" xr6:coauthVersionLast="47" xr6:coauthVersionMax="47" xr10:uidLastSave="{47184B9E-14D6-4520-9227-57617B7FF1BF}"/>
  <bookViews>
    <workbookView xWindow="28680" yWindow="1620" windowWidth="29040" windowHeight="15720" activeTab="2" xr2:uid="{00000000-000D-0000-FFFF-FFFF00000000}"/>
  </bookViews>
  <sheets>
    <sheet name="IDENTIFICACIÓN" sheetId="1" r:id="rId1"/>
    <sheet name="PARTIDA" sheetId="5" r:id="rId2"/>
    <sheet name="MEDICIONES" sheetId="2" r:id="rId3"/>
    <sheet name="DATOS" sheetId="4" r:id="rId4"/>
  </sheets>
  <definedNames>
    <definedName name="_xlnm._FilterDatabase" localSheetId="2" hidden="1">MEDICIONES!$A$5:$AW$5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" i="2" l="1"/>
  <c r="T8" i="2"/>
  <c r="U8" i="2"/>
  <c r="T6" i="2"/>
  <c r="AW76" i="2"/>
  <c r="AW69" i="2"/>
  <c r="AW62" i="2"/>
  <c r="AW55" i="2"/>
  <c r="AW48" i="2"/>
  <c r="AW41" i="2"/>
  <c r="AW34" i="2"/>
  <c r="AW27" i="2"/>
  <c r="AW20" i="2"/>
  <c r="AW13" i="2"/>
  <c r="AW6" i="2"/>
  <c r="AJ76" i="2"/>
  <c r="AJ69" i="2"/>
  <c r="AJ62" i="2"/>
  <c r="AJ55" i="2"/>
  <c r="AJ48" i="2"/>
  <c r="AJ41" i="2"/>
  <c r="AJ34" i="2"/>
  <c r="AJ27" i="2"/>
  <c r="AJ20" i="2"/>
  <c r="AJ13" i="2"/>
  <c r="AJ6" i="2"/>
  <c r="O81" i="2"/>
  <c r="O80" i="2"/>
  <c r="O79" i="2"/>
  <c r="O78" i="2"/>
  <c r="O77" i="2"/>
  <c r="O76" i="2"/>
  <c r="O74" i="2"/>
  <c r="O73" i="2"/>
  <c r="O72" i="2"/>
  <c r="O71" i="2"/>
  <c r="O70" i="2"/>
  <c r="O69" i="2"/>
  <c r="O67" i="2"/>
  <c r="O66" i="2"/>
  <c r="O65" i="2"/>
  <c r="O64" i="2"/>
  <c r="O63" i="2"/>
  <c r="O62" i="2"/>
  <c r="O60" i="2"/>
  <c r="O59" i="2"/>
  <c r="O58" i="2"/>
  <c r="O57" i="2"/>
  <c r="O56" i="2"/>
  <c r="O55" i="2"/>
  <c r="O53" i="2"/>
  <c r="O52" i="2"/>
  <c r="O51" i="2"/>
  <c r="O50" i="2"/>
  <c r="O49" i="2"/>
  <c r="O48" i="2"/>
  <c r="O46" i="2"/>
  <c r="O45" i="2"/>
  <c r="O44" i="2"/>
  <c r="O43" i="2"/>
  <c r="O42" i="2"/>
  <c r="O41" i="2"/>
  <c r="O39" i="2"/>
  <c r="O38" i="2"/>
  <c r="O37" i="2"/>
  <c r="O36" i="2"/>
  <c r="O35" i="2"/>
  <c r="O34" i="2"/>
  <c r="O32" i="2"/>
  <c r="O31" i="2"/>
  <c r="O30" i="2"/>
  <c r="O29" i="2"/>
  <c r="O28" i="2"/>
  <c r="O27" i="2"/>
  <c r="O25" i="2"/>
  <c r="O24" i="2"/>
  <c r="O23" i="2"/>
  <c r="O22" i="2"/>
  <c r="O21" i="2"/>
  <c r="O20" i="2"/>
  <c r="O18" i="2"/>
  <c r="O17" i="2"/>
  <c r="O16" i="2"/>
  <c r="O15" i="2"/>
  <c r="O14" i="2"/>
  <c r="O13" i="2"/>
  <c r="O7" i="2"/>
  <c r="O8" i="2"/>
  <c r="O9" i="2"/>
  <c r="O10" i="2"/>
  <c r="O11" i="2"/>
  <c r="O6" i="2"/>
  <c r="V81" i="2"/>
  <c r="V80" i="2"/>
  <c r="V79" i="2"/>
  <c r="V78" i="2"/>
  <c r="V77" i="2"/>
  <c r="V76" i="2"/>
  <c r="V74" i="2"/>
  <c r="V73" i="2"/>
  <c r="V72" i="2"/>
  <c r="V71" i="2"/>
  <c r="V70" i="2"/>
  <c r="V69" i="2"/>
  <c r="V67" i="2"/>
  <c r="V66" i="2"/>
  <c r="V65" i="2"/>
  <c r="V64" i="2"/>
  <c r="V63" i="2"/>
  <c r="V62" i="2"/>
  <c r="V55" i="2"/>
  <c r="V60" i="2"/>
  <c r="V59" i="2"/>
  <c r="V58" i="2"/>
  <c r="V57" i="2"/>
  <c r="V56" i="2"/>
  <c r="V53" i="2"/>
  <c r="V52" i="2"/>
  <c r="V51" i="2"/>
  <c r="V50" i="2"/>
  <c r="V49" i="2"/>
  <c r="V48" i="2"/>
  <c r="V46" i="2"/>
  <c r="V45" i="2"/>
  <c r="V44" i="2"/>
  <c r="V43" i="2"/>
  <c r="V42" i="2"/>
  <c r="V41" i="2"/>
  <c r="V39" i="2"/>
  <c r="V38" i="2"/>
  <c r="V37" i="2"/>
  <c r="V36" i="2"/>
  <c r="V35" i="2"/>
  <c r="V34" i="2"/>
  <c r="V32" i="2"/>
  <c r="V31" i="2"/>
  <c r="V30" i="2"/>
  <c r="V29" i="2"/>
  <c r="V28" i="2"/>
  <c r="V27" i="2"/>
  <c r="V25" i="2"/>
  <c r="V24" i="2"/>
  <c r="V23" i="2"/>
  <c r="V22" i="2"/>
  <c r="V21" i="2"/>
  <c r="V20" i="2"/>
  <c r="V18" i="2"/>
  <c r="V17" i="2"/>
  <c r="V16" i="2"/>
  <c r="V15" i="2"/>
  <c r="V14" i="2"/>
  <c r="V13" i="2"/>
  <c r="V7" i="2"/>
  <c r="V8" i="2"/>
  <c r="V9" i="2"/>
  <c r="V10" i="2"/>
  <c r="V11" i="2"/>
  <c r="V6" i="2"/>
  <c r="Q79" i="2"/>
  <c r="K79" i="2"/>
  <c r="H79" i="2"/>
  <c r="G79" i="2"/>
  <c r="Q78" i="2"/>
  <c r="K78" i="2"/>
  <c r="H78" i="2"/>
  <c r="G78" i="2"/>
  <c r="Q77" i="2"/>
  <c r="K77" i="2"/>
  <c r="H77" i="2"/>
  <c r="G77" i="2"/>
  <c r="Q72" i="2"/>
  <c r="K72" i="2"/>
  <c r="H72" i="2"/>
  <c r="G72" i="2"/>
  <c r="Q71" i="2"/>
  <c r="K71" i="2"/>
  <c r="H71" i="2"/>
  <c r="G71" i="2"/>
  <c r="Q70" i="2"/>
  <c r="K70" i="2"/>
  <c r="H70" i="2"/>
  <c r="G70" i="2"/>
  <c r="Q65" i="2"/>
  <c r="K65" i="2"/>
  <c r="H65" i="2"/>
  <c r="G65" i="2"/>
  <c r="Q64" i="2"/>
  <c r="K64" i="2"/>
  <c r="H64" i="2"/>
  <c r="G64" i="2"/>
  <c r="Q63" i="2"/>
  <c r="K63" i="2"/>
  <c r="H63" i="2"/>
  <c r="G63" i="2"/>
  <c r="Q58" i="2"/>
  <c r="K58" i="2"/>
  <c r="H58" i="2"/>
  <c r="G58" i="2"/>
  <c r="Q57" i="2"/>
  <c r="K57" i="2"/>
  <c r="H57" i="2"/>
  <c r="G57" i="2"/>
  <c r="Q56" i="2"/>
  <c r="K56" i="2"/>
  <c r="H56" i="2"/>
  <c r="G56" i="2"/>
  <c r="Q51" i="2"/>
  <c r="K51" i="2"/>
  <c r="H51" i="2"/>
  <c r="G51" i="2"/>
  <c r="Q50" i="2"/>
  <c r="K50" i="2"/>
  <c r="H50" i="2"/>
  <c r="G50" i="2"/>
  <c r="Q49" i="2"/>
  <c r="K49" i="2"/>
  <c r="H49" i="2"/>
  <c r="G49" i="2"/>
  <c r="Q44" i="2"/>
  <c r="K44" i="2"/>
  <c r="H44" i="2"/>
  <c r="G44" i="2"/>
  <c r="Q43" i="2"/>
  <c r="K43" i="2"/>
  <c r="H43" i="2"/>
  <c r="G43" i="2"/>
  <c r="Q42" i="2"/>
  <c r="K42" i="2"/>
  <c r="H42" i="2"/>
  <c r="G42" i="2"/>
  <c r="Q37" i="2"/>
  <c r="K37" i="2"/>
  <c r="H37" i="2"/>
  <c r="G37" i="2"/>
  <c r="Q36" i="2"/>
  <c r="K36" i="2"/>
  <c r="H36" i="2"/>
  <c r="G36" i="2"/>
  <c r="Q35" i="2"/>
  <c r="K35" i="2"/>
  <c r="H35" i="2"/>
  <c r="G35" i="2"/>
  <c r="Q30" i="2"/>
  <c r="K30" i="2"/>
  <c r="H30" i="2"/>
  <c r="G30" i="2"/>
  <c r="Q29" i="2"/>
  <c r="K29" i="2"/>
  <c r="H29" i="2"/>
  <c r="G29" i="2"/>
  <c r="Q28" i="2"/>
  <c r="K28" i="2"/>
  <c r="H28" i="2"/>
  <c r="G28" i="2"/>
  <c r="Q23" i="2"/>
  <c r="K23" i="2"/>
  <c r="H23" i="2"/>
  <c r="G23" i="2"/>
  <c r="Q22" i="2"/>
  <c r="K22" i="2"/>
  <c r="H22" i="2"/>
  <c r="G22" i="2"/>
  <c r="Q21" i="2"/>
  <c r="K21" i="2"/>
  <c r="H21" i="2"/>
  <c r="G21" i="2"/>
  <c r="H81" i="2"/>
  <c r="H80" i="2"/>
  <c r="H76" i="2"/>
  <c r="H74" i="2"/>
  <c r="H73" i="2"/>
  <c r="H69" i="2"/>
  <c r="H67" i="2"/>
  <c r="H66" i="2"/>
  <c r="H62" i="2"/>
  <c r="H60" i="2"/>
  <c r="H59" i="2"/>
  <c r="H55" i="2"/>
  <c r="H53" i="2"/>
  <c r="H52" i="2"/>
  <c r="H48" i="2"/>
  <c r="H46" i="2"/>
  <c r="H45" i="2"/>
  <c r="H41" i="2"/>
  <c r="H39" i="2"/>
  <c r="H38" i="2"/>
  <c r="H34" i="2"/>
  <c r="H32" i="2"/>
  <c r="H31" i="2"/>
  <c r="H27" i="2"/>
  <c r="H25" i="2"/>
  <c r="H24" i="2"/>
  <c r="H20" i="2"/>
  <c r="H18" i="2"/>
  <c r="H17" i="2"/>
  <c r="Q16" i="2"/>
  <c r="K16" i="2"/>
  <c r="H16" i="2"/>
  <c r="G16" i="2"/>
  <c r="Q15" i="2"/>
  <c r="K15" i="2"/>
  <c r="H15" i="2"/>
  <c r="G15" i="2"/>
  <c r="Q14" i="2"/>
  <c r="K14" i="2"/>
  <c r="H14" i="2"/>
  <c r="G14" i="2"/>
  <c r="H11" i="2"/>
  <c r="H10" i="2"/>
  <c r="H9" i="2"/>
  <c r="H8" i="2"/>
  <c r="H7" i="2"/>
  <c r="H6" i="2"/>
  <c r="Q9" i="2"/>
  <c r="K9" i="2"/>
  <c r="G9" i="2"/>
  <c r="Q8" i="2"/>
  <c r="K8" i="2"/>
  <c r="G8" i="2"/>
  <c r="Q7" i="2"/>
  <c r="K7" i="2"/>
  <c r="G7" i="2"/>
  <c r="E16" i="5" a="1"/>
  <c r="E16" i="5" s="1"/>
  <c r="D10" i="5"/>
  <c r="D11" i="5" s="1" a="1"/>
  <c r="D11" i="5" s="1"/>
  <c r="D17" i="5"/>
  <c r="D15" i="5"/>
  <c r="D8" i="5"/>
  <c r="D6" i="5"/>
  <c r="D9" i="5" s="1"/>
  <c r="R15" i="2" l="1"/>
  <c r="R16" i="2"/>
  <c r="R14" i="2"/>
  <c r="I21" i="2"/>
  <c r="S21" i="2" s="1"/>
  <c r="T21" i="2" s="1"/>
  <c r="U21" i="2" s="1"/>
  <c r="I28" i="2"/>
  <c r="S28" i="2" s="1"/>
  <c r="T28" i="2" s="1"/>
  <c r="U28" i="2" s="1"/>
  <c r="I42" i="2"/>
  <c r="S42" i="2" s="1"/>
  <c r="T42" i="2" s="1"/>
  <c r="U42" i="2" s="1"/>
  <c r="I49" i="2"/>
  <c r="L49" i="2" s="1"/>
  <c r="M49" i="2" s="1"/>
  <c r="N49" i="2" s="1"/>
  <c r="I63" i="2"/>
  <c r="L63" i="2" s="1"/>
  <c r="M63" i="2" s="1"/>
  <c r="N63" i="2" s="1"/>
  <c r="I70" i="2"/>
  <c r="L70" i="2" s="1"/>
  <c r="M70" i="2" s="1"/>
  <c r="N70" i="2" s="1"/>
  <c r="I16" i="2"/>
  <c r="S16" i="2" s="1"/>
  <c r="T16" i="2" s="1"/>
  <c r="U16" i="2" s="1"/>
  <c r="R21" i="2"/>
  <c r="I22" i="2"/>
  <c r="S22" i="2" s="1"/>
  <c r="T22" i="2" s="1"/>
  <c r="U22" i="2" s="1"/>
  <c r="I29" i="2"/>
  <c r="L29" i="2" s="1"/>
  <c r="M29" i="2" s="1"/>
  <c r="N29" i="2" s="1"/>
  <c r="I43" i="2"/>
  <c r="S43" i="2" s="1"/>
  <c r="T43" i="2" s="1"/>
  <c r="U43" i="2" s="1"/>
  <c r="I50" i="2"/>
  <c r="S50" i="2" s="1"/>
  <c r="T50" i="2" s="1"/>
  <c r="U50" i="2" s="1"/>
  <c r="I64" i="2"/>
  <c r="L64" i="2" s="1"/>
  <c r="M64" i="2" s="1"/>
  <c r="N64" i="2" s="1"/>
  <c r="I78" i="2"/>
  <c r="S78" i="2" s="1"/>
  <c r="T78" i="2" s="1"/>
  <c r="U78" i="2" s="1"/>
  <c r="I9" i="2"/>
  <c r="S9" i="2" s="1"/>
  <c r="T9" i="2" s="1"/>
  <c r="U9" i="2" s="1"/>
  <c r="I23" i="2"/>
  <c r="S23" i="2" s="1"/>
  <c r="T23" i="2" s="1"/>
  <c r="U23" i="2" s="1"/>
  <c r="I30" i="2"/>
  <c r="S30" i="2" s="1"/>
  <c r="T30" i="2" s="1"/>
  <c r="U30" i="2" s="1"/>
  <c r="I44" i="2"/>
  <c r="L44" i="2" s="1"/>
  <c r="M44" i="2" s="1"/>
  <c r="N44" i="2" s="1"/>
  <c r="I51" i="2"/>
  <c r="L51" i="2" s="1"/>
  <c r="M51" i="2" s="1"/>
  <c r="N51" i="2" s="1"/>
  <c r="I58" i="2"/>
  <c r="L58" i="2" s="1"/>
  <c r="M58" i="2" s="1"/>
  <c r="N58" i="2" s="1"/>
  <c r="I65" i="2"/>
  <c r="S65" i="2" s="1"/>
  <c r="T65" i="2" s="1"/>
  <c r="U65" i="2" s="1"/>
  <c r="I72" i="2"/>
  <c r="L72" i="2" s="1"/>
  <c r="M72" i="2" s="1"/>
  <c r="N72" i="2" s="1"/>
  <c r="I79" i="2"/>
  <c r="L79" i="2" s="1"/>
  <c r="M79" i="2" s="1"/>
  <c r="N79" i="2" s="1"/>
  <c r="I15" i="2"/>
  <c r="S15" i="2" s="1"/>
  <c r="T15" i="2" s="1"/>
  <c r="U15" i="2" s="1"/>
  <c r="I35" i="2"/>
  <c r="L35" i="2" s="1"/>
  <c r="M35" i="2" s="1"/>
  <c r="N35" i="2" s="1"/>
  <c r="I56" i="2"/>
  <c r="L56" i="2" s="1"/>
  <c r="M56" i="2" s="1"/>
  <c r="N56" i="2" s="1"/>
  <c r="I77" i="2"/>
  <c r="L77" i="2" s="1"/>
  <c r="M77" i="2" s="1"/>
  <c r="N77" i="2" s="1"/>
  <c r="I14" i="2"/>
  <c r="S14" i="2" s="1"/>
  <c r="T14" i="2" s="1"/>
  <c r="U14" i="2" s="1"/>
  <c r="I36" i="2"/>
  <c r="S36" i="2" s="1"/>
  <c r="T36" i="2" s="1"/>
  <c r="U36" i="2" s="1"/>
  <c r="I57" i="2"/>
  <c r="L57" i="2" s="1"/>
  <c r="M57" i="2" s="1"/>
  <c r="N57" i="2" s="1"/>
  <c r="I71" i="2"/>
  <c r="L71" i="2" s="1"/>
  <c r="M71" i="2" s="1"/>
  <c r="N71" i="2" s="1"/>
  <c r="R22" i="2"/>
  <c r="I37" i="2"/>
  <c r="L37" i="2" s="1"/>
  <c r="M37" i="2" s="1"/>
  <c r="N37" i="2" s="1"/>
  <c r="R23" i="2"/>
  <c r="R72" i="2"/>
  <c r="I8" i="2"/>
  <c r="L8" i="2" s="1"/>
  <c r="M8" i="2" s="1"/>
  <c r="N8" i="2" s="1"/>
  <c r="Z8" i="2" s="1"/>
  <c r="R77" i="2"/>
  <c r="R78" i="2"/>
  <c r="R79" i="2"/>
  <c r="R70" i="2"/>
  <c r="R71" i="2"/>
  <c r="S63" i="2"/>
  <c r="T63" i="2" s="1"/>
  <c r="U63" i="2" s="1"/>
  <c r="R63" i="2"/>
  <c r="R64" i="2"/>
  <c r="R65" i="2"/>
  <c r="R56" i="2"/>
  <c r="R57" i="2"/>
  <c r="R58" i="2"/>
  <c r="R49" i="2"/>
  <c r="R50" i="2"/>
  <c r="R51" i="2"/>
  <c r="L42" i="2"/>
  <c r="M42" i="2" s="1"/>
  <c r="N42" i="2" s="1"/>
  <c r="L43" i="2"/>
  <c r="M43" i="2" s="1"/>
  <c r="N43" i="2" s="1"/>
  <c r="R42" i="2"/>
  <c r="R43" i="2"/>
  <c r="R44" i="2"/>
  <c r="R35" i="2"/>
  <c r="R36" i="2"/>
  <c r="R37" i="2"/>
  <c r="R28" i="2"/>
  <c r="R29" i="2"/>
  <c r="R30" i="2"/>
  <c r="I7" i="2"/>
  <c r="S7" i="2" s="1"/>
  <c r="T7" i="2" s="1"/>
  <c r="U7" i="2" s="1"/>
  <c r="R7" i="2"/>
  <c r="R9" i="2"/>
  <c r="R8" i="2"/>
  <c r="D18" i="5"/>
  <c r="D19" i="5" s="1"/>
  <c r="D20" i="5" s="1" a="1"/>
  <c r="D20" i="5" s="1"/>
  <c r="B80" i="2"/>
  <c r="B81" i="2" s="1"/>
  <c r="B73" i="2"/>
  <c r="B74" i="2" s="1"/>
  <c r="B66" i="2"/>
  <c r="B67" i="2" s="1"/>
  <c r="B59" i="2"/>
  <c r="B60" i="2" s="1"/>
  <c r="B52" i="2"/>
  <c r="B53" i="2" s="1"/>
  <c r="B45" i="2"/>
  <c r="B46" i="2" s="1"/>
  <c r="B38" i="2"/>
  <c r="B39" i="2" s="1"/>
  <c r="B31" i="2"/>
  <c r="B32" i="2" s="1"/>
  <c r="Q52" i="2"/>
  <c r="K52" i="2"/>
  <c r="G52" i="2"/>
  <c r="I52" i="2" s="1"/>
  <c r="Q81" i="2"/>
  <c r="Q80" i="2"/>
  <c r="Q76" i="2"/>
  <c r="Q74" i="2"/>
  <c r="Q73" i="2"/>
  <c r="Q69" i="2"/>
  <c r="Q67" i="2"/>
  <c r="Q66" i="2"/>
  <c r="Q62" i="2"/>
  <c r="Q60" i="2"/>
  <c r="Q59" i="2"/>
  <c r="Q55" i="2"/>
  <c r="Q53" i="2"/>
  <c r="Q48" i="2"/>
  <c r="Q46" i="2"/>
  <c r="Q45" i="2"/>
  <c r="Q41" i="2"/>
  <c r="Q39" i="2"/>
  <c r="Q38" i="2"/>
  <c r="Q34" i="2"/>
  <c r="Q32" i="2"/>
  <c r="Q31" i="2"/>
  <c r="Q27" i="2"/>
  <c r="Q25" i="2"/>
  <c r="Q24" i="2"/>
  <c r="Q20" i="2"/>
  <c r="Q18" i="2"/>
  <c r="Q17" i="2"/>
  <c r="Q13" i="2"/>
  <c r="Q10" i="2"/>
  <c r="Q11" i="2"/>
  <c r="Q6" i="2"/>
  <c r="K80" i="2"/>
  <c r="K73" i="2"/>
  <c r="K66" i="2"/>
  <c r="K59" i="2"/>
  <c r="K45" i="2"/>
  <c r="K31" i="2"/>
  <c r="K38" i="2"/>
  <c r="K24" i="2"/>
  <c r="K17" i="2"/>
  <c r="K10" i="2"/>
  <c r="G80" i="2"/>
  <c r="I80" i="2" s="1"/>
  <c r="G73" i="2"/>
  <c r="I73" i="2" s="1"/>
  <c r="G66" i="2"/>
  <c r="I66" i="2" s="1"/>
  <c r="G59" i="2"/>
  <c r="I59" i="2" s="1"/>
  <c r="G45" i="2"/>
  <c r="I45" i="2" s="1"/>
  <c r="G38" i="2"/>
  <c r="I38" i="2" s="1"/>
  <c r="G31" i="2"/>
  <c r="I31" i="2" s="1"/>
  <c r="G24" i="2"/>
  <c r="I24" i="2" s="1"/>
  <c r="G17" i="2"/>
  <c r="I17" i="2" s="1"/>
  <c r="G10" i="2"/>
  <c r="I10" i="2" s="1"/>
  <c r="K81" i="2"/>
  <c r="K76" i="2"/>
  <c r="K74" i="2"/>
  <c r="K69" i="2"/>
  <c r="K67" i="2"/>
  <c r="K62" i="2"/>
  <c r="K60" i="2"/>
  <c r="K55" i="2"/>
  <c r="K53" i="2"/>
  <c r="K48" i="2"/>
  <c r="K46" i="2"/>
  <c r="K41" i="2"/>
  <c r="K39" i="2"/>
  <c r="K34" i="2"/>
  <c r="K32" i="2"/>
  <c r="K27" i="2"/>
  <c r="K25" i="2"/>
  <c r="K20" i="2"/>
  <c r="K13" i="2"/>
  <c r="K18" i="2"/>
  <c r="G81" i="2"/>
  <c r="I81" i="2" s="1"/>
  <c r="G74" i="2"/>
  <c r="I74" i="2" s="1"/>
  <c r="G67" i="2"/>
  <c r="I67" i="2" s="1"/>
  <c r="G60" i="2"/>
  <c r="I60" i="2" s="1"/>
  <c r="G53" i="2"/>
  <c r="I53" i="2" s="1"/>
  <c r="G46" i="2"/>
  <c r="I46" i="2" s="1"/>
  <c r="G39" i="2"/>
  <c r="I39" i="2" s="1"/>
  <c r="G32" i="2"/>
  <c r="I32" i="2" s="1"/>
  <c r="G25" i="2"/>
  <c r="I25" i="2" s="1"/>
  <c r="G18" i="2"/>
  <c r="I18" i="2" s="1"/>
  <c r="G11" i="2"/>
  <c r="I11" i="2" s="1"/>
  <c r="K11" i="2"/>
  <c r="K6" i="2"/>
  <c r="G13" i="2"/>
  <c r="I13" i="2" s="1"/>
  <c r="G20" i="2"/>
  <c r="I20" i="2" s="1"/>
  <c r="G27" i="2"/>
  <c r="I27" i="2" s="1"/>
  <c r="G34" i="2"/>
  <c r="I34" i="2" s="1"/>
  <c r="G41" i="2"/>
  <c r="I41" i="2" s="1"/>
  <c r="G48" i="2"/>
  <c r="I48" i="2" s="1"/>
  <c r="G55" i="2"/>
  <c r="I55" i="2" s="1"/>
  <c r="G62" i="2"/>
  <c r="I62" i="2" s="1"/>
  <c r="G69" i="2"/>
  <c r="I69" i="2" s="1"/>
  <c r="G76" i="2"/>
  <c r="I76" i="2" s="1"/>
  <c r="G6" i="2"/>
  <c r="I6" i="2" s="1"/>
  <c r="L50" i="2" l="1"/>
  <c r="M50" i="2" s="1"/>
  <c r="N50" i="2" s="1"/>
  <c r="S6" i="2"/>
  <c r="U6" i="2" s="1"/>
  <c r="Y37" i="2"/>
  <c r="Z37" i="2"/>
  <c r="Y71" i="2"/>
  <c r="X71" i="2"/>
  <c r="Z71" i="2"/>
  <c r="AM63" i="2"/>
  <c r="AL63" i="2"/>
  <c r="AK63" i="2"/>
  <c r="Y42" i="2"/>
  <c r="Z42" i="2"/>
  <c r="X42" i="2"/>
  <c r="AL23" i="2"/>
  <c r="AM23" i="2"/>
  <c r="Z77" i="2"/>
  <c r="Y77" i="2"/>
  <c r="X77" i="2"/>
  <c r="AL42" i="2"/>
  <c r="AK42" i="2"/>
  <c r="AM42" i="2"/>
  <c r="AL22" i="2"/>
  <c r="AK22" i="2"/>
  <c r="AM22" i="2"/>
  <c r="Y58" i="2"/>
  <c r="Z58" i="2"/>
  <c r="Z51" i="2"/>
  <c r="Y51" i="2"/>
  <c r="Z57" i="2"/>
  <c r="X57" i="2"/>
  <c r="Y57" i="2"/>
  <c r="Z70" i="2"/>
  <c r="Y70" i="2"/>
  <c r="X70" i="2"/>
  <c r="Z63" i="2"/>
  <c r="Y63" i="2"/>
  <c r="X63" i="2"/>
  <c r="Z49" i="2"/>
  <c r="Y49" i="2"/>
  <c r="X49" i="2"/>
  <c r="X56" i="2"/>
  <c r="Z56" i="2"/>
  <c r="Y56" i="2"/>
  <c r="AM28" i="2"/>
  <c r="AL28" i="2"/>
  <c r="AK28" i="2"/>
  <c r="Z50" i="2"/>
  <c r="Y50" i="2"/>
  <c r="X50" i="2"/>
  <c r="Z35" i="2"/>
  <c r="Y35" i="2"/>
  <c r="X35" i="2"/>
  <c r="Z64" i="2"/>
  <c r="Y64" i="2"/>
  <c r="X64" i="2"/>
  <c r="AM21" i="2"/>
  <c r="AL21" i="2"/>
  <c r="AK21" i="2"/>
  <c r="Z29" i="2"/>
  <c r="X29" i="2"/>
  <c r="Y29" i="2"/>
  <c r="Z44" i="2"/>
  <c r="Y44" i="2"/>
  <c r="AL36" i="2"/>
  <c r="AM36" i="2"/>
  <c r="AK36" i="2"/>
  <c r="AL14" i="2"/>
  <c r="AK14" i="2"/>
  <c r="AM14" i="2"/>
  <c r="AM50" i="2"/>
  <c r="AL50" i="2"/>
  <c r="AK50" i="2"/>
  <c r="Z72" i="2"/>
  <c r="Y72" i="2"/>
  <c r="AL65" i="2"/>
  <c r="AM65" i="2"/>
  <c r="AM16" i="2"/>
  <c r="AL16" i="2"/>
  <c r="Y43" i="2"/>
  <c r="X43" i="2"/>
  <c r="Z43" i="2"/>
  <c r="AM30" i="2"/>
  <c r="AL30" i="2"/>
  <c r="AM78" i="2"/>
  <c r="AL78" i="2"/>
  <c r="AK78" i="2"/>
  <c r="AM15" i="2"/>
  <c r="AL15" i="2"/>
  <c r="AK15" i="2"/>
  <c r="Z79" i="2"/>
  <c r="Y79" i="2"/>
  <c r="AL43" i="2"/>
  <c r="AM43" i="2"/>
  <c r="AK43" i="2"/>
  <c r="L78" i="2"/>
  <c r="M78" i="2" s="1"/>
  <c r="N78" i="2" s="1"/>
  <c r="L36" i="2"/>
  <c r="M36" i="2" s="1"/>
  <c r="N36" i="2" s="1"/>
  <c r="R6" i="2"/>
  <c r="L9" i="2"/>
  <c r="M9" i="2" s="1"/>
  <c r="N9" i="2" s="1"/>
  <c r="Z9" i="2" s="1"/>
  <c r="S56" i="2"/>
  <c r="T56" i="2" s="1"/>
  <c r="U56" i="2" s="1"/>
  <c r="S77" i="2"/>
  <c r="T77" i="2" s="1"/>
  <c r="U77" i="2" s="1"/>
  <c r="AM9" i="2"/>
  <c r="AL9" i="2"/>
  <c r="S58" i="2"/>
  <c r="T58" i="2" s="1"/>
  <c r="U58" i="2" s="1"/>
  <c r="S57" i="2"/>
  <c r="T57" i="2" s="1"/>
  <c r="U57" i="2" s="1"/>
  <c r="S37" i="2"/>
  <c r="T37" i="2" s="1"/>
  <c r="U37" i="2" s="1"/>
  <c r="L30" i="2"/>
  <c r="M30" i="2" s="1"/>
  <c r="N30" i="2" s="1"/>
  <c r="AM7" i="2"/>
  <c r="AL7" i="2"/>
  <c r="AK7" i="2"/>
  <c r="S35" i="2"/>
  <c r="T35" i="2" s="1"/>
  <c r="U35" i="2" s="1"/>
  <c r="S64" i="2"/>
  <c r="T64" i="2" s="1"/>
  <c r="U64" i="2" s="1"/>
  <c r="L21" i="2"/>
  <c r="M21" i="2" s="1"/>
  <c r="N21" i="2" s="1"/>
  <c r="L28" i="2"/>
  <c r="M28" i="2" s="1"/>
  <c r="N28" i="2" s="1"/>
  <c r="S79" i="2"/>
  <c r="T79" i="2" s="1"/>
  <c r="U79" i="2" s="1"/>
  <c r="S51" i="2"/>
  <c r="T51" i="2" s="1"/>
  <c r="U51" i="2" s="1"/>
  <c r="S72" i="2"/>
  <c r="T72" i="2" s="1"/>
  <c r="U72" i="2" s="1"/>
  <c r="S29" i="2"/>
  <c r="T29" i="2" s="1"/>
  <c r="U29" i="2" s="1"/>
  <c r="S71" i="2"/>
  <c r="T71" i="2" s="1"/>
  <c r="U71" i="2" s="1"/>
  <c r="L16" i="2"/>
  <c r="M16" i="2" s="1"/>
  <c r="N16" i="2" s="1"/>
  <c r="S44" i="2"/>
  <c r="T44" i="2" s="1"/>
  <c r="U44" i="2" s="1"/>
  <c r="L15" i="2"/>
  <c r="M15" i="2" s="1"/>
  <c r="N15" i="2" s="1"/>
  <c r="S49" i="2"/>
  <c r="T49" i="2" s="1"/>
  <c r="U49" i="2" s="1"/>
  <c r="S70" i="2"/>
  <c r="T70" i="2" s="1"/>
  <c r="U70" i="2" s="1"/>
  <c r="L23" i="2"/>
  <c r="M23" i="2" s="1"/>
  <c r="N23" i="2" s="1"/>
  <c r="L14" i="2"/>
  <c r="M14" i="2" s="1"/>
  <c r="N14" i="2" s="1"/>
  <c r="L22" i="2"/>
  <c r="M22" i="2" s="1"/>
  <c r="N22" i="2" s="1"/>
  <c r="L65" i="2"/>
  <c r="M65" i="2" s="1"/>
  <c r="N65" i="2" s="1"/>
  <c r="Y8" i="2"/>
  <c r="X8" i="2"/>
  <c r="L7" i="2"/>
  <c r="M7" i="2" s="1"/>
  <c r="N7" i="2" s="1"/>
  <c r="S66" i="2"/>
  <c r="T66" i="2" s="1"/>
  <c r="U66" i="2" s="1"/>
  <c r="AM66" i="2" s="1"/>
  <c r="R11" i="2"/>
  <c r="S38" i="2"/>
  <c r="T38" i="2" s="1"/>
  <c r="U38" i="2" s="1"/>
  <c r="AM38" i="2" s="1"/>
  <c r="R41" i="2"/>
  <c r="S52" i="2"/>
  <c r="T52" i="2" s="1"/>
  <c r="U52" i="2" s="1"/>
  <c r="AM52" i="2" s="1"/>
  <c r="R10" i="2"/>
  <c r="S39" i="2"/>
  <c r="T39" i="2" s="1"/>
  <c r="U39" i="2" s="1"/>
  <c r="S17" i="2"/>
  <c r="T17" i="2" s="1"/>
  <c r="U17" i="2" s="1"/>
  <c r="AM17" i="2" s="1"/>
  <c r="S48" i="2"/>
  <c r="T48" i="2" s="1"/>
  <c r="U48" i="2" s="1"/>
  <c r="R52" i="2"/>
  <c r="S13" i="2"/>
  <c r="T13" i="2" s="1"/>
  <c r="U13" i="2" s="1"/>
  <c r="R45" i="2"/>
  <c r="R46" i="2"/>
  <c r="S20" i="2"/>
  <c r="T20" i="2" s="1"/>
  <c r="U20" i="2" s="1"/>
  <c r="R60" i="2"/>
  <c r="S34" i="2"/>
  <c r="T34" i="2" s="1"/>
  <c r="U34" i="2" s="1"/>
  <c r="R74" i="2"/>
  <c r="R81" i="2"/>
  <c r="S27" i="2"/>
  <c r="T27" i="2" s="1"/>
  <c r="U27" i="2" s="1"/>
  <c r="S59" i="2"/>
  <c r="T59" i="2" s="1"/>
  <c r="U59" i="2" s="1"/>
  <c r="AM59" i="2" s="1"/>
  <c r="S32" i="2"/>
  <c r="T32" i="2" s="1"/>
  <c r="U32" i="2" s="1"/>
  <c r="L52" i="2"/>
  <c r="M52" i="2" s="1"/>
  <c r="N52" i="2" s="1"/>
  <c r="Z52" i="2" s="1"/>
  <c r="S81" i="2"/>
  <c r="T81" i="2" s="1"/>
  <c r="U81" i="2" s="1"/>
  <c r="S60" i="2"/>
  <c r="T60" i="2" s="1"/>
  <c r="U60" i="2" s="1"/>
  <c r="S18" i="2"/>
  <c r="T18" i="2" s="1"/>
  <c r="U18" i="2" s="1"/>
  <c r="S62" i="2"/>
  <c r="T62" i="2" s="1"/>
  <c r="U62" i="2" s="1"/>
  <c r="R20" i="2"/>
  <c r="S67" i="2"/>
  <c r="T67" i="2" s="1"/>
  <c r="U67" i="2" s="1"/>
  <c r="S69" i="2"/>
  <c r="T69" i="2" s="1"/>
  <c r="U69" i="2" s="1"/>
  <c r="S24" i="2"/>
  <c r="T24" i="2" s="1"/>
  <c r="U24" i="2" s="1"/>
  <c r="AM24" i="2" s="1"/>
  <c r="S46" i="2"/>
  <c r="T46" i="2" s="1"/>
  <c r="U46" i="2" s="1"/>
  <c r="S73" i="2"/>
  <c r="T73" i="2" s="1"/>
  <c r="U73" i="2" s="1"/>
  <c r="AM73" i="2" s="1"/>
  <c r="L76" i="2"/>
  <c r="M76" i="2" s="1"/>
  <c r="N76" i="2" s="1"/>
  <c r="S25" i="2"/>
  <c r="T25" i="2" s="1"/>
  <c r="U25" i="2" s="1"/>
  <c r="R53" i="2"/>
  <c r="S74" i="2"/>
  <c r="T74" i="2" s="1"/>
  <c r="U74" i="2" s="1"/>
  <c r="S10" i="2"/>
  <c r="T10" i="2" s="1"/>
  <c r="U10" i="2" s="1"/>
  <c r="AM10" i="2" s="1"/>
  <c r="R27" i="2"/>
  <c r="S53" i="2"/>
  <c r="T53" i="2" s="1"/>
  <c r="U53" i="2" s="1"/>
  <c r="S76" i="2"/>
  <c r="T76" i="2" s="1"/>
  <c r="U76" i="2" s="1"/>
  <c r="S11" i="2"/>
  <c r="T11" i="2" s="1"/>
  <c r="U11" i="2" s="1"/>
  <c r="S31" i="2"/>
  <c r="T31" i="2" s="1"/>
  <c r="U31" i="2" s="1"/>
  <c r="AM31" i="2" s="1"/>
  <c r="S55" i="2"/>
  <c r="T55" i="2" s="1"/>
  <c r="U55" i="2" s="1"/>
  <c r="S80" i="2"/>
  <c r="T80" i="2" s="1"/>
  <c r="U80" i="2" s="1"/>
  <c r="AM80" i="2" s="1"/>
  <c r="R80" i="2"/>
  <c r="R76" i="2"/>
  <c r="R73" i="2"/>
  <c r="R69" i="2"/>
  <c r="R66" i="2"/>
  <c r="R67" i="2"/>
  <c r="R62" i="2"/>
  <c r="R55" i="2"/>
  <c r="R59" i="2"/>
  <c r="R48" i="2"/>
  <c r="S41" i="2"/>
  <c r="T41" i="2" s="1"/>
  <c r="U41" i="2" s="1"/>
  <c r="S45" i="2"/>
  <c r="T45" i="2" s="1"/>
  <c r="U45" i="2" s="1"/>
  <c r="AM45" i="2" s="1"/>
  <c r="R39" i="2"/>
  <c r="R38" i="2"/>
  <c r="R34" i="2"/>
  <c r="R32" i="2"/>
  <c r="R31" i="2"/>
  <c r="R24" i="2"/>
  <c r="R25" i="2"/>
  <c r="R18" i="2"/>
  <c r="R13" i="2"/>
  <c r="R17" i="2"/>
  <c r="L24" i="2"/>
  <c r="M24" i="2" s="1"/>
  <c r="N24" i="2" s="1"/>
  <c r="Z24" i="2" s="1"/>
  <c r="L17" i="2"/>
  <c r="M17" i="2" s="1"/>
  <c r="N17" i="2" s="1"/>
  <c r="Z17" i="2" s="1"/>
  <c r="L31" i="2"/>
  <c r="M31" i="2" s="1"/>
  <c r="N31" i="2" s="1"/>
  <c r="Z31" i="2" s="1"/>
  <c r="L38" i="2"/>
  <c r="M38" i="2" s="1"/>
  <c r="N38" i="2" s="1"/>
  <c r="Z38" i="2" s="1"/>
  <c r="L66" i="2"/>
  <c r="M66" i="2" s="1"/>
  <c r="N66" i="2" s="1"/>
  <c r="Z66" i="2" s="1"/>
  <c r="L73" i="2"/>
  <c r="M73" i="2" s="1"/>
  <c r="N73" i="2" s="1"/>
  <c r="Z73" i="2" s="1"/>
  <c r="L45" i="2"/>
  <c r="M45" i="2" s="1"/>
  <c r="N45" i="2" s="1"/>
  <c r="Z45" i="2" s="1"/>
  <c r="L80" i="2"/>
  <c r="M80" i="2" s="1"/>
  <c r="N80" i="2" s="1"/>
  <c r="Z80" i="2" s="1"/>
  <c r="L59" i="2"/>
  <c r="M59" i="2" s="1"/>
  <c r="N59" i="2" s="1"/>
  <c r="Z59" i="2" s="1"/>
  <c r="L10" i="2"/>
  <c r="M10" i="2" s="1"/>
  <c r="N10" i="2" s="1"/>
  <c r="Z10" i="2" s="1"/>
  <c r="L34" i="2"/>
  <c r="M34" i="2" s="1"/>
  <c r="N34" i="2" s="1"/>
  <c r="L27" i="2"/>
  <c r="M27" i="2" s="1"/>
  <c r="N27" i="2" s="1"/>
  <c r="L25" i="2"/>
  <c r="M25" i="2" s="1"/>
  <c r="N25" i="2" s="1"/>
  <c r="L53" i="2"/>
  <c r="M53" i="2" s="1"/>
  <c r="N53" i="2" s="1"/>
  <c r="L20" i="2"/>
  <c r="M20" i="2" s="1"/>
  <c r="N20" i="2" s="1"/>
  <c r="L69" i="2"/>
  <c r="M69" i="2" s="1"/>
  <c r="N69" i="2" s="1"/>
  <c r="L11" i="2"/>
  <c r="M11" i="2" s="1"/>
  <c r="N11" i="2" s="1"/>
  <c r="L62" i="2"/>
  <c r="M62" i="2" s="1"/>
  <c r="N62" i="2" s="1"/>
  <c r="L46" i="2"/>
  <c r="M46" i="2" s="1"/>
  <c r="N46" i="2" s="1"/>
  <c r="L13" i="2"/>
  <c r="M13" i="2" s="1"/>
  <c r="N13" i="2" s="1"/>
  <c r="L39" i="2"/>
  <c r="M39" i="2" s="1"/>
  <c r="N39" i="2" s="1"/>
  <c r="L18" i="2"/>
  <c r="M18" i="2" s="1"/>
  <c r="N18" i="2" s="1"/>
  <c r="L55" i="2"/>
  <c r="M55" i="2" s="1"/>
  <c r="N55" i="2" s="1"/>
  <c r="L48" i="2"/>
  <c r="M48" i="2" s="1"/>
  <c r="N48" i="2" s="1"/>
  <c r="L60" i="2"/>
  <c r="M60" i="2" s="1"/>
  <c r="N60" i="2" s="1"/>
  <c r="L41" i="2"/>
  <c r="M41" i="2" s="1"/>
  <c r="N41" i="2" s="1"/>
  <c r="L67" i="2"/>
  <c r="M67" i="2" s="1"/>
  <c r="N67" i="2" s="1"/>
  <c r="L81" i="2"/>
  <c r="M81" i="2" s="1"/>
  <c r="N81" i="2" s="1"/>
  <c r="L32" i="2"/>
  <c r="M32" i="2" s="1"/>
  <c r="N32" i="2" s="1"/>
  <c r="L74" i="2"/>
  <c r="M74" i="2" s="1"/>
  <c r="N74" i="2" s="1"/>
  <c r="L6" i="2"/>
  <c r="M6" i="2" s="1"/>
  <c r="N6" i="2" s="1"/>
  <c r="AE6" i="2" l="1"/>
  <c r="AG6" i="2" s="1"/>
  <c r="AH6" i="2" s="1"/>
  <c r="X6" i="2"/>
  <c r="AL49" i="2"/>
  <c r="AK49" i="2"/>
  <c r="AM49" i="2"/>
  <c r="Y15" i="2"/>
  <c r="Z15" i="2"/>
  <c r="X15" i="2"/>
  <c r="AM13" i="2"/>
  <c r="AL13" i="2"/>
  <c r="AK13" i="2"/>
  <c r="AL44" i="2"/>
  <c r="AM44" i="2"/>
  <c r="X36" i="2"/>
  <c r="Y36" i="2"/>
  <c r="Z36" i="2"/>
  <c r="Y69" i="2"/>
  <c r="AE69" i="2"/>
  <c r="AG69" i="2" s="1"/>
  <c r="AH69" i="2" s="1"/>
  <c r="Z69" i="2"/>
  <c r="X69" i="2"/>
  <c r="AR69" i="2"/>
  <c r="AT69" i="2" s="1"/>
  <c r="AU69" i="2" s="1"/>
  <c r="Y16" i="2"/>
  <c r="Z16" i="2"/>
  <c r="Z78" i="2"/>
  <c r="Y78" i="2"/>
  <c r="X78" i="2"/>
  <c r="AE20" i="2"/>
  <c r="AG20" i="2" s="1"/>
  <c r="AH20" i="2" s="1"/>
  <c r="Z20" i="2"/>
  <c r="Y20" i="2"/>
  <c r="AR20" i="2"/>
  <c r="AT20" i="2" s="1"/>
  <c r="AU20" i="2" s="1"/>
  <c r="X20" i="2"/>
  <c r="Y76" i="2"/>
  <c r="AR76" i="2"/>
  <c r="AT76" i="2" s="1"/>
  <c r="AU76" i="2" s="1"/>
  <c r="X76" i="2"/>
  <c r="Z76" i="2"/>
  <c r="AE76" i="2"/>
  <c r="AG76" i="2" s="1"/>
  <c r="AH76" i="2" s="1"/>
  <c r="AL71" i="2"/>
  <c r="AK71" i="2"/>
  <c r="AM71" i="2"/>
  <c r="Z30" i="2"/>
  <c r="Y30" i="2"/>
  <c r="X41" i="2"/>
  <c r="AR41" i="2"/>
  <c r="AT41" i="2" s="1"/>
  <c r="AU41" i="2" s="1"/>
  <c r="AE41" i="2"/>
  <c r="AG41" i="2" s="1"/>
  <c r="AH41" i="2" s="1"/>
  <c r="Z41" i="2"/>
  <c r="Y41" i="2"/>
  <c r="AM48" i="2"/>
  <c r="AL48" i="2"/>
  <c r="AK48" i="2"/>
  <c r="AM29" i="2"/>
  <c r="AK29" i="2"/>
  <c r="AL29" i="2"/>
  <c r="AM37" i="2"/>
  <c r="AL37" i="2"/>
  <c r="AM41" i="2"/>
  <c r="AL41" i="2"/>
  <c r="AK41" i="2"/>
  <c r="AM55" i="2"/>
  <c r="AL55" i="2"/>
  <c r="AK55" i="2"/>
  <c r="AK27" i="2"/>
  <c r="AL27" i="2"/>
  <c r="AM27" i="2"/>
  <c r="Y9" i="2"/>
  <c r="AM72" i="2"/>
  <c r="AL72" i="2"/>
  <c r="AM57" i="2"/>
  <c r="AL57" i="2"/>
  <c r="AK57" i="2"/>
  <c r="AR48" i="2"/>
  <c r="AT48" i="2" s="1"/>
  <c r="AU48" i="2" s="1"/>
  <c r="AE48" i="2"/>
  <c r="AG48" i="2" s="1"/>
  <c r="AH48" i="2" s="1"/>
  <c r="Z48" i="2"/>
  <c r="Y48" i="2"/>
  <c r="X48" i="2"/>
  <c r="AE27" i="2"/>
  <c r="AG27" i="2" s="1"/>
  <c r="AH27" i="2" s="1"/>
  <c r="Z27" i="2"/>
  <c r="Y27" i="2"/>
  <c r="X27" i="2"/>
  <c r="AR27" i="2"/>
  <c r="AT27" i="2" s="1"/>
  <c r="AU27" i="2" s="1"/>
  <c r="Z65" i="2"/>
  <c r="Y65" i="2"/>
  <c r="AL51" i="2"/>
  <c r="AM51" i="2"/>
  <c r="AL58" i="2"/>
  <c r="AM58" i="2"/>
  <c r="AR55" i="2"/>
  <c r="AT55" i="2" s="1"/>
  <c r="AU55" i="2" s="1"/>
  <c r="AE55" i="2"/>
  <c r="AG55" i="2" s="1"/>
  <c r="AH55" i="2" s="1"/>
  <c r="Z55" i="2"/>
  <c r="Y55" i="2"/>
  <c r="X55" i="2"/>
  <c r="Z34" i="2"/>
  <c r="Y34" i="2"/>
  <c r="X34" i="2"/>
  <c r="AE34" i="2"/>
  <c r="AG34" i="2" s="1"/>
  <c r="AH34" i="2" s="1"/>
  <c r="AR34" i="2"/>
  <c r="AT34" i="2" s="1"/>
  <c r="AU34" i="2" s="1"/>
  <c r="AK69" i="2"/>
  <c r="AL69" i="2"/>
  <c r="AM69" i="2"/>
  <c r="X22" i="2"/>
  <c r="Z22" i="2"/>
  <c r="Y22" i="2"/>
  <c r="AL79" i="2"/>
  <c r="AM79" i="2"/>
  <c r="AM35" i="2"/>
  <c r="AL35" i="2"/>
  <c r="AK35" i="2"/>
  <c r="AE62" i="2"/>
  <c r="AG62" i="2" s="1"/>
  <c r="AH62" i="2" s="1"/>
  <c r="Y62" i="2"/>
  <c r="Z62" i="2"/>
  <c r="X62" i="2"/>
  <c r="AR62" i="2"/>
  <c r="AT62" i="2" s="1"/>
  <c r="AU62" i="2" s="1"/>
  <c r="AL76" i="2"/>
  <c r="AK76" i="2"/>
  <c r="AM76" i="2"/>
  <c r="AM34" i="2"/>
  <c r="AL34" i="2"/>
  <c r="AK34" i="2"/>
  <c r="X14" i="2"/>
  <c r="Z14" i="2"/>
  <c r="Y14" i="2"/>
  <c r="X28" i="2"/>
  <c r="Y28" i="2"/>
  <c r="Z28" i="2"/>
  <c r="Z23" i="2"/>
  <c r="Y23" i="2"/>
  <c r="Z21" i="2"/>
  <c r="Y21" i="2"/>
  <c r="X21" i="2"/>
  <c r="AM77" i="2"/>
  <c r="AK77" i="2"/>
  <c r="AL77" i="2"/>
  <c r="AR13" i="2"/>
  <c r="AT13" i="2" s="1"/>
  <c r="AU13" i="2" s="1"/>
  <c r="AE13" i="2"/>
  <c r="AG13" i="2" s="1"/>
  <c r="AH13" i="2" s="1"/>
  <c r="Z13" i="2"/>
  <c r="X13" i="2"/>
  <c r="Y13" i="2"/>
  <c r="AM62" i="2"/>
  <c r="AL62" i="2"/>
  <c r="AK62" i="2"/>
  <c r="AM20" i="2"/>
  <c r="AK20" i="2"/>
  <c r="AL20" i="2"/>
  <c r="AL70" i="2"/>
  <c r="AM70" i="2"/>
  <c r="AK70" i="2"/>
  <c r="AL64" i="2"/>
  <c r="AK64" i="2"/>
  <c r="AM64" i="2"/>
  <c r="AL56" i="2"/>
  <c r="AK56" i="2"/>
  <c r="AM56" i="2"/>
  <c r="AM8" i="2"/>
  <c r="AK8" i="2"/>
  <c r="AL8" i="2"/>
  <c r="AM6" i="2"/>
  <c r="AL6" i="2"/>
  <c r="AK6" i="2"/>
  <c r="AR6" i="2"/>
  <c r="AT6" i="2" s="1"/>
  <c r="AU6" i="2" s="1"/>
  <c r="Z7" i="2"/>
  <c r="Y7" i="2"/>
  <c r="X7" i="2"/>
  <c r="Y6" i="2"/>
  <c r="Z6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<sst xmlns="http://schemas.openxmlformats.org/spreadsheetml/2006/main" count="280" uniqueCount="119">
  <si>
    <t>IDENTIFICACIÓN</t>
  </si>
  <si>
    <t>CENTRO DE TRABAJO</t>
  </si>
  <si>
    <t>LUGAR DE TRABAJO</t>
  </si>
  <si>
    <t>TAREAS</t>
  </si>
  <si>
    <t>PUESTO DE TRABAJO</t>
  </si>
  <si>
    <t>EXPOSICIÓN</t>
  </si>
  <si>
    <t>EVALUACIÓN</t>
  </si>
  <si>
    <t>EMPRESA / TRABAJADOR EXPUESTO</t>
  </si>
  <si>
    <t>CATEGORÍA</t>
  </si>
  <si>
    <t>Nº</t>
  </si>
  <si>
    <t>SI</t>
  </si>
  <si>
    <t>Encargado</t>
  </si>
  <si>
    <t>Operario de mantenimiento</t>
  </si>
  <si>
    <t>Operario de camión bañera</t>
  </si>
  <si>
    <t>Bascuslita</t>
  </si>
  <si>
    <t>Gestión técnica y de seguridad</t>
  </si>
  <si>
    <t>Control y gestión de personal y producción</t>
  </si>
  <si>
    <t>Carga y ejecución voladura</t>
  </si>
  <si>
    <t>Tareas de mantenimiento</t>
  </si>
  <si>
    <t>Transporte material de planta</t>
  </si>
  <si>
    <t>Pesado de material</t>
  </si>
  <si>
    <t>PROPIA</t>
  </si>
  <si>
    <t>FECHA</t>
  </si>
  <si>
    <t>TIEMPO DE MUESTREO minutos</t>
  </si>
  <si>
    <t>VOLUMEN AIRE litros</t>
  </si>
  <si>
    <t>FRACCIÓN POLVO RESPIRABLE</t>
  </si>
  <si>
    <t>FRACCIÓN SÍLICE CRISTALINA LIBRE RESPIRABLE</t>
  </si>
  <si>
    <t>COMENTARIOS</t>
  </si>
  <si>
    <t>MASA (μg)</t>
  </si>
  <si>
    <t>MASA (mg)</t>
  </si>
  <si>
    <t>I</t>
  </si>
  <si>
    <t>%</t>
  </si>
  <si>
    <r>
      <t>CONCENTRACIÓN  (mg/m</t>
    </r>
    <r>
      <rPr>
        <b/>
        <sz val="8"/>
        <color indexed="9"/>
        <rFont val="Raleway"/>
      </rPr>
      <t>3</t>
    </r>
    <r>
      <rPr>
        <b/>
        <sz val="10"/>
        <color indexed="9"/>
        <rFont val="Raleway"/>
      </rPr>
      <t>)</t>
    </r>
  </si>
  <si>
    <r>
      <t xml:space="preserve"> ED (mg/m</t>
    </r>
    <r>
      <rPr>
        <b/>
        <sz val="8"/>
        <color indexed="9"/>
        <rFont val="Raleway"/>
      </rPr>
      <t>3</t>
    </r>
    <r>
      <rPr>
        <b/>
        <sz val="10"/>
        <color indexed="9"/>
        <rFont val="Raleway"/>
      </rPr>
      <t>)</t>
    </r>
  </si>
  <si>
    <r>
      <t>CONCENTRACIÓN (mg/m</t>
    </r>
    <r>
      <rPr>
        <b/>
        <sz val="8"/>
        <color indexed="9"/>
        <rFont val="Raleway"/>
      </rPr>
      <t>3</t>
    </r>
    <r>
      <rPr>
        <b/>
        <sz val="10"/>
        <color indexed="9"/>
        <rFont val="Raleway"/>
      </rPr>
      <t>)</t>
    </r>
  </si>
  <si>
    <t>Bombas</t>
  </si>
  <si>
    <t>PANAMETRICS</t>
  </si>
  <si>
    <t>CASELLA</t>
  </si>
  <si>
    <t>4 y 8</t>
  </si>
  <si>
    <t>8,5-9</t>
  </si>
  <si>
    <t>ID MUESTRA</t>
  </si>
  <si>
    <t>Hora inicio</t>
  </si>
  <si>
    <t>Hora fin</t>
  </si>
  <si>
    <t xml:space="preserve">Muestrador </t>
  </si>
  <si>
    <t>SKC 2</t>
  </si>
  <si>
    <t>GSM 2</t>
  </si>
  <si>
    <t>BGI 2,2</t>
  </si>
  <si>
    <t>SKC 2,5</t>
  </si>
  <si>
    <t>SKC 2,75</t>
  </si>
  <si>
    <t>SKC 3</t>
  </si>
  <si>
    <t>BGI 4,2</t>
  </si>
  <si>
    <t>SKC 8</t>
  </si>
  <si>
    <t>BGI 8,5</t>
  </si>
  <si>
    <t>ARELCO 10</t>
  </si>
  <si>
    <t>GSM 10</t>
  </si>
  <si>
    <t>Caudal (l/min)</t>
  </si>
  <si>
    <r>
      <t xml:space="preserve"> ED (mg/m</t>
    </r>
    <r>
      <rPr>
        <b/>
        <sz val="8"/>
        <color indexed="9"/>
        <rFont val="Raleway"/>
      </rPr>
      <t>3</t>
    </r>
    <r>
      <rPr>
        <b/>
        <sz val="10"/>
        <color indexed="9"/>
        <rFont val="Raleway"/>
      </rPr>
      <t>)</t>
    </r>
    <r>
      <rPr>
        <b/>
        <sz val="10"/>
        <color theme="0"/>
        <rFont val="Raleway"/>
      </rPr>
      <t>*</t>
    </r>
  </si>
  <si>
    <t>CONTROL DE POLVO RESPIRABLE, SÍLICE LIBRE - ITC 02.0.02</t>
  </si>
  <si>
    <t>DATOS DE PARTIDA PARA EL MUESTREO</t>
  </si>
  <si>
    <t>Muestreador seleccionado:</t>
  </si>
  <si>
    <t>POLVO</t>
  </si>
  <si>
    <t>Caudal:</t>
  </si>
  <si>
    <t>Tiempo mínimo de muestreo:</t>
  </si>
  <si>
    <t>CUARZO</t>
  </si>
  <si>
    <t>Muestreador</t>
  </si>
  <si>
    <t>Caudal</t>
  </si>
  <si>
    <t>Caudal - l/min:</t>
  </si>
  <si>
    <t>Tiempo mínimo de muestreo (min):</t>
  </si>
  <si>
    <t>Tiempo mínimo de muestreo (h):</t>
  </si>
  <si>
    <t>Volumen mínimo de muestreo (l):</t>
  </si>
  <si>
    <t>Comentarios</t>
  </si>
  <si>
    <t>ELECCIÓN DEL MUESTREADOR Y VOLUMEN DE MEUSTREO MÍNIMO</t>
  </si>
  <si>
    <t>LABORATORIO INS</t>
  </si>
  <si>
    <t>FÁBRICA 1</t>
  </si>
  <si>
    <t>Direccion técnica</t>
  </si>
  <si>
    <t>Operario de molienda</t>
  </si>
  <si>
    <t>Operación y control de la planta de molienda</t>
  </si>
  <si>
    <t>Operario de clasificación</t>
  </si>
  <si>
    <t>Ayudante operario de clasificación</t>
  </si>
  <si>
    <t>Operario zona ensacado</t>
  </si>
  <si>
    <t>Carretillero</t>
  </si>
  <si>
    <t>Operación y control de zona de clasificado</t>
  </si>
  <si>
    <t>Ayuda a operario de clasificación</t>
  </si>
  <si>
    <t>Operación y control de zona de ensacado</t>
  </si>
  <si>
    <t>CENTRO VITORIA</t>
  </si>
  <si>
    <t>Técnico de laboratorio</t>
  </si>
  <si>
    <t>Ejecución y control de ensayos de laboratorio</t>
  </si>
  <si>
    <t>PUESTO DE TRABAJO / GES</t>
  </si>
  <si>
    <t>PRUEBA PRELIMINAR</t>
  </si>
  <si>
    <t>3 Medicioens &lt; 10% VLA-ED</t>
  </si>
  <si>
    <t>4 Medicioens &lt; 15% VLA-ED</t>
  </si>
  <si>
    <t>5 Medicioens &lt; 20% VLA-ED</t>
  </si>
  <si>
    <t>PRUEBA ESTADÍSTICA</t>
  </si>
  <si>
    <t>DISTRIBUCIÓN</t>
  </si>
  <si>
    <t>MG / MA</t>
  </si>
  <si>
    <t>DSG /DA</t>
  </si>
  <si>
    <t>UR</t>
  </si>
  <si>
    <t>RESULTADO</t>
  </si>
  <si>
    <t>Número de mediciones de la exposición</t>
  </si>
  <si>
    <t>UT</t>
  </si>
  <si>
    <t>nº de mediciones</t>
  </si>
  <si>
    <t>SCR</t>
  </si>
  <si>
    <r>
      <t xml:space="preserve">Si alguna de las anteriores es no conformidad y &lt; del 15 %: </t>
    </r>
    <r>
      <rPr>
        <b/>
        <sz val="11"/>
        <color theme="1"/>
        <rFont val="Raleway"/>
      </rPr>
      <t>"NO DECISIÓN"</t>
    </r>
    <r>
      <rPr>
        <sz val="11"/>
        <color theme="1"/>
        <rFont val="Raleway"/>
      </rPr>
      <t xml:space="preserve"> pasaremos a 4 mediciones</t>
    </r>
  </si>
  <si>
    <r>
      <t xml:space="preserve">Si alguna de las anteriores es no conformidad y &lt; del 20 %: </t>
    </r>
    <r>
      <rPr>
        <b/>
        <sz val="11"/>
        <color theme="1"/>
        <rFont val="Raleway"/>
      </rPr>
      <t>"NO DECISIÓN"</t>
    </r>
    <r>
      <rPr>
        <sz val="11"/>
        <color theme="1"/>
        <rFont val="Raleway"/>
      </rPr>
      <t xml:space="preserve"> pasaremos a 4 mediciones</t>
    </r>
  </si>
  <si>
    <r>
      <t>Si alguna de las pruebas superior al 20 %: "</t>
    </r>
    <r>
      <rPr>
        <b/>
        <sz val="11"/>
        <color theme="1"/>
        <rFont val="Raleway"/>
      </rPr>
      <t>NO DECISIÓN"</t>
    </r>
    <r>
      <rPr>
        <sz val="11"/>
        <color theme="1"/>
        <rFont val="Raleway"/>
      </rPr>
      <t xml:space="preserve"> pasamos a prueba estadística</t>
    </r>
  </si>
  <si>
    <t>CÓDIGO CALCULADOR INSST</t>
  </si>
  <si>
    <t>&lt; LOQ</t>
  </si>
  <si>
    <t>VLA-ED MATERIA PARTICUALADA</t>
  </si>
  <si>
    <t>VLA-ED SILICE CRISTALINA</t>
  </si>
  <si>
    <t>MATERIA PARTICULADA - POLVO RESPIRABLE</t>
  </si>
  <si>
    <t>LOG-NORMAL</t>
  </si>
  <si>
    <t>Fecha de nueva medicion</t>
  </si>
  <si>
    <t>PERIODICIDAD (meses)</t>
  </si>
  <si>
    <t>IMPORTANTE</t>
  </si>
  <si>
    <t>No está incluida la Cristobalita - Simplemente es añadir un apartado igual que el de la SCR</t>
  </si>
  <si>
    <t>No está incluida la tridimita - Simplemente es añadir un apartado igual que el de la SCR</t>
  </si>
  <si>
    <t>En caso de tener presencia de Cristobalita y tridimita el ensayo debe de ser por DXR y considerar el efecto aditivo</t>
  </si>
  <si>
    <r>
      <t xml:space="preserve">LOQ (Laboratorio) </t>
    </r>
    <r>
      <rPr>
        <b/>
        <sz val="11"/>
        <color theme="1" tint="0.34998626667073579"/>
        <rFont val="Aptos Narrow"/>
        <family val="2"/>
      </rPr>
      <t>µ</t>
    </r>
    <r>
      <rPr>
        <b/>
        <sz val="11"/>
        <color theme="1" tint="0.34998626667073579"/>
        <rFont val="Raleway"/>
      </rPr>
      <t>g:</t>
    </r>
  </si>
  <si>
    <t>LOQ (Laboratorio) µg: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</si>
</sst>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P_t_s_-;\-* #,##0.00\ _P_t_s_-;_-* &quot;-&quot;??\ _P_t_s_-;_-@_-"/>
    <numFmt numFmtId="165" formatCode="h:mm;@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Raleway"/>
    </font>
    <font>
      <b/>
      <sz val="10"/>
      <color theme="0"/>
      <name val="Raleway"/>
    </font>
    <font>
      <b/>
      <sz val="16"/>
      <color theme="0"/>
      <name val="Raleway"/>
    </font>
    <font>
      <sz val="26"/>
      <color theme="1" tint="0.34998626667073579"/>
      <name val="Raleway"/>
    </font>
    <font>
      <b/>
      <sz val="8"/>
      <color indexed="9"/>
      <name val="Raleway"/>
    </font>
    <font>
      <b/>
      <sz val="10"/>
      <color indexed="9"/>
      <name val="Raleway"/>
    </font>
    <font>
      <sz val="11"/>
      <color theme="1" tint="0.34998626667073579"/>
      <name val="Raleway"/>
    </font>
    <font>
      <b/>
      <sz val="11"/>
      <color theme="1" tint="0.34998626667073579"/>
      <name val="Raleway"/>
    </font>
    <font>
      <b/>
      <sz val="14"/>
      <color theme="1"/>
      <name val="Calibri"/>
      <family val="2"/>
      <scheme val="minor"/>
    </font>
    <font>
      <b/>
      <sz val="20"/>
      <color theme="1" tint="0.34998626667073579"/>
      <name val="Raleway"/>
    </font>
    <font>
      <b/>
      <sz val="11"/>
      <color theme="1"/>
      <name val="Raleway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Raleway"/>
    </font>
    <font>
      <b/>
      <sz val="12"/>
      <color theme="1" tint="0.34998626667073579"/>
      <name val="Raleway"/>
    </font>
    <font>
      <b/>
      <sz val="10"/>
      <color theme="1" tint="0.34998626667073579"/>
      <name val="Raleway"/>
    </font>
    <font>
      <b/>
      <sz val="16"/>
      <color rgb="FFFF0000"/>
      <name val="Raleway"/>
    </font>
    <font>
      <sz val="11"/>
      <color theme="0"/>
      <name val="Raleway"/>
    </font>
    <font>
      <b/>
      <sz val="11"/>
      <color theme="1" tint="0.34998626667073579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/>
      </left>
      <right/>
      <top style="thin">
        <color theme="1" tint="0.4999847407452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5" tint="-0.249977111117893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theme="0"/>
      </left>
      <right style="thin">
        <color theme="5" tint="-0.249977111117893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5" tint="-0.249977111117893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/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38">
    <xf numFmtId="0" fontId="0" fillId="0" borderId="0" xfId="0"/>
    <xf numFmtId="0" fontId="4" fillId="3" borderId="2" xfId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3" borderId="4" xfId="4" applyFont="1" applyFill="1" applyBorder="1" applyAlignment="1">
      <alignment horizontal="center" vertical="center" wrapText="1"/>
    </xf>
    <xf numFmtId="0" fontId="4" fillId="3" borderId="12" xfId="4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0" fontId="3" fillId="4" borderId="3" xfId="0" applyFont="1" applyFill="1" applyBorder="1"/>
    <xf numFmtId="0" fontId="3" fillId="4" borderId="3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vertical="center" wrapText="1"/>
    </xf>
    <xf numFmtId="165" fontId="3" fillId="4" borderId="3" xfId="0" applyNumberFormat="1" applyFont="1" applyFill="1" applyBorder="1" applyAlignment="1">
      <alignment horizontal="center" vertical="center" wrapText="1"/>
    </xf>
    <xf numFmtId="2" fontId="3" fillId="4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Border="1"/>
    <xf numFmtId="0" fontId="3" fillId="0" borderId="19" xfId="0" applyFont="1" applyBorder="1"/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/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/>
    <xf numFmtId="0" fontId="3" fillId="0" borderId="2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wrapText="1"/>
    </xf>
    <xf numFmtId="0" fontId="13" fillId="0" borderId="0" xfId="0" applyFont="1"/>
    <xf numFmtId="0" fontId="3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wrapText="1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wrapText="1"/>
    </xf>
    <xf numFmtId="10" fontId="3" fillId="0" borderId="30" xfId="0" applyNumberFormat="1" applyFont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10" fontId="3" fillId="4" borderId="3" xfId="0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4" borderId="26" xfId="0" applyFont="1" applyFill="1" applyBorder="1"/>
    <xf numFmtId="0" fontId="3" fillId="4" borderId="29" xfId="0" applyFont="1" applyFill="1" applyBorder="1"/>
    <xf numFmtId="0" fontId="3" fillId="4" borderId="18" xfId="0" applyFont="1" applyFill="1" applyBorder="1"/>
    <xf numFmtId="0" fontId="4" fillId="3" borderId="1" xfId="4" applyFont="1" applyFill="1" applyBorder="1" applyAlignment="1">
      <alignment horizontal="center" vertical="center" wrapText="1"/>
    </xf>
    <xf numFmtId="0" fontId="3" fillId="7" borderId="0" xfId="0" applyFont="1" applyFill="1"/>
    <xf numFmtId="0" fontId="19" fillId="7" borderId="0" xfId="0" applyFont="1" applyFill="1"/>
    <xf numFmtId="0" fontId="13" fillId="0" borderId="0" xfId="0" applyFont="1" applyAlignment="1">
      <alignment vertical="top"/>
    </xf>
    <xf numFmtId="0" fontId="20" fillId="0" borderId="0" xfId="0" applyFont="1"/>
    <xf numFmtId="0" fontId="4" fillId="3" borderId="36" xfId="4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20" fontId="3" fillId="4" borderId="26" xfId="0" applyNumberFormat="1" applyFont="1" applyFill="1" applyBorder="1" applyAlignment="1">
      <alignment horizontal="center" vertical="center"/>
    </xf>
    <xf numFmtId="0" fontId="4" fillId="3" borderId="37" xfId="4" applyFont="1" applyFill="1" applyBorder="1" applyAlignment="1">
      <alignment horizontal="center" vertical="center" wrapText="1"/>
    </xf>
    <xf numFmtId="0" fontId="4" fillId="3" borderId="38" xfId="4" applyFont="1" applyFill="1" applyBorder="1" applyAlignment="1">
      <alignment horizontal="center" vertical="center" wrapText="1"/>
    </xf>
    <xf numFmtId="0" fontId="4" fillId="3" borderId="39" xfId="4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10" fontId="3" fillId="0" borderId="41" xfId="0" applyNumberFormat="1" applyFont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10" fontId="3" fillId="4" borderId="41" xfId="0" applyNumberFormat="1" applyFont="1" applyFill="1" applyBorder="1" applyAlignment="1">
      <alignment horizontal="center" vertical="center"/>
    </xf>
    <xf numFmtId="0" fontId="3" fillId="4" borderId="42" xfId="0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/>
    </xf>
    <xf numFmtId="10" fontId="3" fillId="4" borderId="43" xfId="0" applyNumberFormat="1" applyFont="1" applyFill="1" applyBorder="1" applyAlignment="1">
      <alignment horizontal="center" vertical="center"/>
    </xf>
    <xf numFmtId="10" fontId="3" fillId="4" borderId="44" xfId="0" applyNumberFormat="1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 wrapText="1"/>
    </xf>
    <xf numFmtId="0" fontId="3" fillId="0" borderId="29" xfId="0" applyFont="1" applyBorder="1"/>
    <xf numFmtId="0" fontId="4" fillId="3" borderId="45" xfId="4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/>
    </xf>
    <xf numFmtId="0" fontId="3" fillId="4" borderId="44" xfId="0" applyFont="1" applyFill="1" applyBorder="1" applyAlignment="1">
      <alignment horizontal="center" vertical="center"/>
    </xf>
    <xf numFmtId="0" fontId="3" fillId="0" borderId="27" xfId="0" applyFont="1" applyBorder="1"/>
    <xf numFmtId="0" fontId="4" fillId="3" borderId="50" xfId="4" applyFont="1" applyFill="1" applyBorder="1" applyAlignment="1">
      <alignment horizontal="center" vertical="center" wrapText="1"/>
    </xf>
    <xf numFmtId="0" fontId="4" fillId="3" borderId="52" xfId="4" applyFont="1" applyFill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4" borderId="40" xfId="0" applyFont="1" applyFill="1" applyBorder="1"/>
    <xf numFmtId="0" fontId="3" fillId="4" borderId="41" xfId="0" applyFont="1" applyFill="1" applyBorder="1"/>
    <xf numFmtId="0" fontId="3" fillId="4" borderId="42" xfId="0" applyFont="1" applyFill="1" applyBorder="1"/>
    <xf numFmtId="0" fontId="3" fillId="4" borderId="43" xfId="0" applyFont="1" applyFill="1" applyBorder="1"/>
    <xf numFmtId="0" fontId="3" fillId="4" borderId="57" xfId="0" applyFont="1" applyFill="1" applyBorder="1"/>
    <xf numFmtId="0" fontId="3" fillId="4" borderId="58" xfId="0" applyFont="1" applyFill="1" applyBorder="1"/>
    <xf numFmtId="0" fontId="3" fillId="4" borderId="59" xfId="0" applyFont="1" applyFill="1" applyBorder="1"/>
    <xf numFmtId="0" fontId="3" fillId="4" borderId="44" xfId="0" applyFont="1" applyFill="1" applyBorder="1"/>
    <xf numFmtId="0" fontId="4" fillId="3" borderId="63" xfId="4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/>
    </xf>
    <xf numFmtId="0" fontId="12" fillId="2" borderId="6" xfId="4" applyFont="1" applyFill="1" applyBorder="1" applyAlignment="1">
      <alignment horizontal="center" vertical="center"/>
    </xf>
    <xf numFmtId="0" fontId="4" fillId="3" borderId="17" xfId="4" applyFont="1" applyFill="1" applyBorder="1" applyAlignment="1">
      <alignment horizontal="center" vertical="center"/>
    </xf>
    <xf numFmtId="0" fontId="4" fillId="3" borderId="6" xfId="4" applyFont="1" applyFill="1" applyBorder="1" applyAlignment="1">
      <alignment horizontal="center" vertical="center"/>
    </xf>
    <xf numFmtId="0" fontId="9" fillId="0" borderId="18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wrapText="1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4" fontId="3" fillId="0" borderId="56" xfId="0" applyNumberFormat="1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7" fillId="6" borderId="2" xfId="4" applyFont="1" applyFill="1" applyBorder="1" applyAlignment="1">
      <alignment horizontal="center" vertical="center" wrapText="1"/>
    </xf>
    <xf numFmtId="0" fontId="16" fillId="5" borderId="2" xfId="4" applyFont="1" applyFill="1" applyBorder="1" applyAlignment="1">
      <alignment horizontal="center" vertical="center" wrapText="1"/>
    </xf>
    <xf numFmtId="0" fontId="18" fillId="6" borderId="50" xfId="4" applyFont="1" applyFill="1" applyBorder="1" applyAlignment="1">
      <alignment horizontal="center" vertical="center" wrapText="1"/>
    </xf>
    <xf numFmtId="0" fontId="18" fillId="6" borderId="1" xfId="4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7" fillId="6" borderId="60" xfId="4" applyFont="1" applyFill="1" applyBorder="1" applyAlignment="1">
      <alignment horizontal="center" vertical="center" wrapText="1"/>
    </xf>
    <xf numFmtId="0" fontId="17" fillId="6" borderId="61" xfId="4" applyFont="1" applyFill="1" applyBorder="1" applyAlignment="1">
      <alignment horizontal="center" vertical="center" wrapText="1"/>
    </xf>
    <xf numFmtId="0" fontId="17" fillId="6" borderId="62" xfId="4" applyFont="1" applyFill="1" applyBorder="1" applyAlignment="1">
      <alignment horizontal="center" vertical="center" wrapText="1"/>
    </xf>
    <xf numFmtId="0" fontId="18" fillId="6" borderId="52" xfId="4" applyFont="1" applyFill="1" applyBorder="1" applyAlignment="1">
      <alignment horizontal="center" vertical="center" wrapText="1"/>
    </xf>
    <xf numFmtId="14" fontId="3" fillId="0" borderId="54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5" borderId="50" xfId="4" applyFont="1" applyFill="1" applyBorder="1" applyAlignment="1">
      <alignment horizontal="center" vertical="center" wrapText="1"/>
    </xf>
    <xf numFmtId="0" fontId="4" fillId="5" borderId="1" xfId="4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2" borderId="5" xfId="4" applyFont="1" applyFill="1" applyBorder="1" applyAlignment="1">
      <alignment horizontal="center" vertical="center"/>
    </xf>
    <xf numFmtId="0" fontId="6" fillId="2" borderId="6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horizontal="center" vertical="center"/>
    </xf>
    <xf numFmtId="0" fontId="6" fillId="2" borderId="8" xfId="4" applyFont="1" applyFill="1" applyBorder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9" xfId="4" applyFont="1" applyFill="1" applyBorder="1" applyAlignment="1">
      <alignment horizontal="center" vertical="center"/>
    </xf>
    <xf numFmtId="0" fontId="6" fillId="2" borderId="10" xfId="4" applyFont="1" applyFill="1" applyBorder="1" applyAlignment="1">
      <alignment horizontal="center" vertical="center"/>
    </xf>
    <xf numFmtId="0" fontId="6" fillId="2" borderId="11" xfId="4" applyFont="1" applyFill="1" applyBorder="1" applyAlignment="1">
      <alignment horizontal="center" vertical="center"/>
    </xf>
    <xf numFmtId="0" fontId="16" fillId="5" borderId="47" xfId="4" applyFont="1" applyFill="1" applyBorder="1" applyAlignment="1">
      <alignment horizontal="center" vertical="center" wrapText="1"/>
    </xf>
    <xf numFmtId="0" fontId="16" fillId="5" borderId="48" xfId="4" applyFont="1" applyFill="1" applyBorder="1" applyAlignment="1">
      <alignment horizontal="center" vertical="center" wrapText="1"/>
    </xf>
    <xf numFmtId="0" fontId="16" fillId="5" borderId="49" xfId="4" applyFont="1" applyFill="1" applyBorder="1" applyAlignment="1">
      <alignment horizontal="center" vertical="center" wrapText="1"/>
    </xf>
    <xf numFmtId="0" fontId="4" fillId="5" borderId="27" xfId="4" applyFont="1" applyFill="1" applyBorder="1" applyAlignment="1">
      <alignment horizontal="center" vertical="center" wrapText="1"/>
    </xf>
    <xf numFmtId="0" fontId="4" fillId="5" borderId="28" xfId="4" applyFont="1" applyFill="1" applyBorder="1" applyAlignment="1">
      <alignment horizontal="center" vertical="center" wrapText="1"/>
    </xf>
    <xf numFmtId="0" fontId="4" fillId="5" borderId="51" xfId="4" applyFont="1" applyFill="1" applyBorder="1" applyAlignment="1">
      <alignment horizontal="center" vertical="center" wrapText="1"/>
    </xf>
    <xf numFmtId="0" fontId="9" fillId="0" borderId="65" xfId="0" applyFont="1" applyBorder="1" applyAlignment="1">
      <alignment horizontal="right"/>
    </xf>
    <xf numFmtId="0" fontId="9" fillId="0" borderId="65" xfId="0" applyFont="1" applyBorder="1" applyAlignment="1">
      <alignment horizontal="center" vertical="center"/>
    </xf>
    <xf numFmtId="0" fontId="10" fillId="0" borderId="66" xfId="0" applyFont="1" applyBorder="1" applyAlignment="1">
      <alignment horizontal="right"/>
    </xf>
    <xf numFmtId="0" fontId="10" fillId="0" borderId="67" xfId="0" applyFont="1" applyBorder="1" applyAlignment="1">
      <alignment horizontal="right"/>
    </xf>
    <xf numFmtId="0" fontId="10" fillId="0" borderId="68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/>
    </xf>
    <xf numFmtId="0" fontId="9" fillId="0" borderId="69" xfId="0" applyFont="1" applyBorder="1" applyAlignment="1">
      <alignment horizontal="right"/>
    </xf>
    <xf numFmtId="0" fontId="9" fillId="0" borderId="69" xfId="0" applyFont="1" applyBorder="1" applyAlignment="1">
      <alignment horizontal="center" vertical="center"/>
    </xf>
  </cellXfs>
  <cellStyles count="7">
    <cellStyle name="Millares 2" xfId="2" xr:uid="{0549144D-F813-4441-A913-61DB29AF3A10}"/>
    <cellStyle name="Millares 3" xfId="5" xr:uid="{E3ACEB9B-B78A-497F-85A4-5B0FE524A65B}"/>
    <cellStyle name="Normal" xfId="0" builtinId="0"/>
    <cellStyle name="Normal 2" xfId="1" xr:uid="{D41D9E2D-4EB6-418F-A45C-8F5AEDE855FB}"/>
    <cellStyle name="Normal 3" xfId="4" xr:uid="{E41A9504-D5AE-44BB-9E64-1F621C15EC51}"/>
    <cellStyle name="Porcentaje 2" xfId="3" xr:uid="{6257E1B0-EE75-40A3-9201-96495796AC11}"/>
    <cellStyle name="Porcentaje 3" xfId="6" xr:uid="{F754E248-15A0-4E80-9A7C-26B6C0343B3E}"/>
  </cellStyles>
  <dxfs count="3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1" tint="0.34998626667073579"/>
        </left>
        <right/>
        <top style="thin">
          <color theme="1" tint="0.34998626667073579"/>
        </top>
        <bottom style="thin">
          <color theme="1" tint="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border diagonalUp="0" diagonalDown="0">
        <left/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  <vertical/>
        <horizontal/>
      </border>
    </dxf>
    <dxf>
      <border outline="0">
        <top style="thin">
          <color theme="1" tint="0.34998626667073579"/>
        </top>
      </border>
    </dxf>
    <dxf>
      <border outline="0"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</border>
    </dxf>
    <dxf>
      <border outline="0">
        <bottom style="thin">
          <color theme="1" tint="0.3499862666707357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Direccion técnica - SCR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MEDICIONES!$A$6</c:f>
              <c:strCache>
                <c:ptCount val="1"/>
                <c:pt idx="0">
                  <c:v>Direccion técnica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MEDICIONES!$C$6:$C$11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MEDICIONES!$U$6:$U$11</c:f>
              <c:numCache>
                <c:formatCode>0.00%</c:formatCode>
                <c:ptCount val="6"/>
                <c:pt idx="0">
                  <c:v>0.20833333333333331</c:v>
                </c:pt>
                <c:pt idx="1">
                  <c:v>0.22727272727272727</c:v>
                </c:pt>
                <c:pt idx="2">
                  <c:v>0.18939393939393939</c:v>
                </c:pt>
                <c:pt idx="3">
                  <c:v>0.18939393939393939</c:v>
                </c:pt>
                <c:pt idx="4">
                  <c:v>0.20833333333333331</c:v>
                </c:pt>
                <c:pt idx="5">
                  <c:v>0.18939393939393939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93-4AD2-B057-EE27145D3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3817855"/>
        <c:axId val="1953816895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solidFill>
                    <a:srgbClr val="FFC000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MEDICIONES!$C$6:$C$11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MEDICIONES!$N$6:$N$11</c15:sqref>
                        </c15:formulaRef>
                      </c:ext>
                    </c:extLst>
                    <c:numCache>
                      <c:formatCode>0.00%</c:formatCode>
                      <c:ptCount val="6"/>
                      <c:pt idx="0">
                        <c:v>9.4696969696969682E-2</c:v>
                      </c:pt>
                      <c:pt idx="1">
                        <c:v>0.15782828282828282</c:v>
                      </c:pt>
                      <c:pt idx="2">
                        <c:v>0.11047979797979797</c:v>
                      </c:pt>
                      <c:pt idx="3">
                        <c:v>0.12626262626262627</c:v>
                      </c:pt>
                      <c:pt idx="4">
                        <c:v>0.11994949494949497</c:v>
                      </c:pt>
                      <c:pt idx="5">
                        <c:v>0.15782828282828282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7793-4AD2-B057-EE27145D38DD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v>Límite 10%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MEDICIONES!$BL$6:$BL$11</c:f>
              <c:numCache>
                <c:formatCode>General</c:formatCode>
                <c:ptCount val="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589-4C14-8E57-7BA61E4D9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3817855"/>
        <c:axId val="1953816895"/>
      </c:lineChart>
      <c:catAx>
        <c:axId val="19538178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ID DE MUESTRAS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53816895"/>
        <c:crosses val="autoZero"/>
        <c:auto val="1"/>
        <c:lblAlgn val="ctr"/>
        <c:lblOffset val="100"/>
        <c:noMultiLvlLbl val="0"/>
      </c:catAx>
      <c:valAx>
        <c:axId val="1953816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I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538178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Direccion técnica - Polvo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MEDICIONES!$A$6</c:f>
              <c:strCache>
                <c:ptCount val="1"/>
                <c:pt idx="0">
                  <c:v>Direccion técnica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MEDICIONES!$C$6:$C$11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MEDICIONES!$N$6:$N$11</c:f>
              <c:numCache>
                <c:formatCode>0.00%</c:formatCode>
                <c:ptCount val="6"/>
                <c:pt idx="0">
                  <c:v>9.4696969696969682E-2</c:v>
                </c:pt>
                <c:pt idx="1">
                  <c:v>0.15782828282828282</c:v>
                </c:pt>
                <c:pt idx="2">
                  <c:v>0.11047979797979797</c:v>
                </c:pt>
                <c:pt idx="3">
                  <c:v>0.12626262626262627</c:v>
                </c:pt>
                <c:pt idx="4">
                  <c:v>0.11994949494949497</c:v>
                </c:pt>
                <c:pt idx="5">
                  <c:v>0.15782828282828282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1E-41CF-BFD1-30D421A22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3817855"/>
        <c:axId val="1953816895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MEDICIONES!$C$6:$C$11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MEDICIONES!$N$6:$N$11</c15:sqref>
                        </c15:formulaRef>
                      </c:ext>
                    </c:extLst>
                    <c:numCache>
                      <c:formatCode>0.00%</c:formatCode>
                      <c:ptCount val="6"/>
                      <c:pt idx="0">
                        <c:v>9.4696969696969682E-2</c:v>
                      </c:pt>
                      <c:pt idx="1">
                        <c:v>0.15782828282828282</c:v>
                      </c:pt>
                      <c:pt idx="2">
                        <c:v>0.11047979797979797</c:v>
                      </c:pt>
                      <c:pt idx="3">
                        <c:v>0.12626262626262627</c:v>
                      </c:pt>
                      <c:pt idx="4">
                        <c:v>0.11994949494949497</c:v>
                      </c:pt>
                      <c:pt idx="5">
                        <c:v>0.15782828282828282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931E-41CF-BFD1-30D421A22FAA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v>Límte 10%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MEDICIONES!$BL$6:$BL$11</c:f>
              <c:numCache>
                <c:formatCode>General</c:formatCode>
                <c:ptCount val="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31E-41CF-BFD1-30D421A22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3817855"/>
        <c:axId val="1953816895"/>
      </c:lineChart>
      <c:catAx>
        <c:axId val="19538178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ID DE MUESTRAS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53816895"/>
        <c:crosses val="autoZero"/>
        <c:auto val="1"/>
        <c:lblAlgn val="ctr"/>
        <c:lblOffset val="100"/>
        <c:noMultiLvlLbl val="0"/>
      </c:catAx>
      <c:valAx>
        <c:axId val="1953816895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I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538178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293593</xdr:colOff>
      <xdr:row>4</xdr:row>
      <xdr:rowOff>21292</xdr:rowOff>
    </xdr:from>
    <xdr:to>
      <xdr:col>62</xdr:col>
      <xdr:colOff>70932</xdr:colOff>
      <xdr:row>10</xdr:row>
      <xdr:rowOff>848287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3DC518-0E7F-3457-5FAF-25AC5C2B55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50</xdr:col>
      <xdr:colOff>373605</xdr:colOff>
      <xdr:row>4</xdr:row>
      <xdr:rowOff>18601</xdr:rowOff>
    </xdr:from>
    <xdr:to>
      <xdr:col>56</xdr:col>
      <xdr:colOff>143324</xdr:colOff>
      <xdr:row>10</xdr:row>
      <xdr:rowOff>849406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E72B56A-BD2D-4A26-9846-BCBFD0298A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D43BFB-8673-4264-B6A2-BFBD4A88C988}" name="Tabla1" displayName="Tabla1" ref="B5:C20" totalsRowShown="0" headerRowBorderDxfId="357" tableBorderDxfId="356" totalsRowBorderDxfId="355">
  <autoFilter ref="B5:C20" xr:uid="{7CD43BFB-8673-4264-B6A2-BFBD4A88C988}"/>
  <tableColumns count="2">
    <tableColumn id="1" xr3:uid="{A1411AE1-BD1C-4977-81F0-13C760A1E6A4}" name="Muestreador" dataDxfId="354"/>
    <tableColumn id="2" xr3:uid="{50181854-DBC4-4D19-9592-C13FA26CA768}" name="Caudal" dataDxfId="35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8C4E57-9A5E-4833-BA3C-5F04F68A4CB2}" name="Tabla2" displayName="Tabla2" ref="B24:C49" totalsRowShown="0" headerRowDxfId="352" dataDxfId="351">
  <autoFilter ref="B24:C49" xr:uid="{8F8C4E57-9A5E-4833-BA3C-5F04F68A4CB2}"/>
  <tableColumns count="2">
    <tableColumn id="1" xr3:uid="{3A5BC719-FB67-4E33-B909-48FE69C7EAB4}" name="Número de mediciones de la exposición" dataDxfId="350"/>
    <tableColumn id="2" xr3:uid="{B92311DE-08C3-4368-9941-99D46B630029}" name="UT" dataDxfId="34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4"/>
  <sheetViews>
    <sheetView zoomScale="130" zoomScaleNormal="130" workbookViewId="0">
      <selection activeCell="E14" sqref="E14"/>
    </sheetView>
  </sheetViews>
  <sheetFormatPr baseColWidth="10" defaultColWidth="8.88671875" defaultRowHeight="17.399999999999999" x14ac:dyDescent="0.3"/>
  <cols>
    <col min="1" max="1" width="8.88671875" style="3"/>
    <col min="2" max="2" width="25.33203125" style="3" customWidth="1"/>
    <col min="3" max="3" width="26.5546875" style="3" customWidth="1"/>
    <col min="4" max="4" width="22.33203125" style="3" customWidth="1"/>
    <col min="5" max="5" width="20.6640625" style="3" customWidth="1"/>
    <col min="6" max="6" width="13.33203125" style="3" customWidth="1"/>
    <col min="7" max="7" width="13.6640625" style="3" customWidth="1"/>
    <col min="8" max="8" width="23.109375" style="3" customWidth="1"/>
    <col min="9" max="9" width="11.5546875" style="3" customWidth="1"/>
    <col min="10" max="16384" width="8.88671875" style="3"/>
  </cols>
  <sheetData>
    <row r="2" spans="2:10" ht="25.2" x14ac:dyDescent="0.3">
      <c r="B2" s="81" t="s">
        <v>0</v>
      </c>
      <c r="C2" s="81"/>
      <c r="D2" s="81"/>
      <c r="E2" s="81"/>
      <c r="F2" s="81"/>
      <c r="G2" s="81"/>
      <c r="H2" s="81"/>
      <c r="I2" s="81"/>
      <c r="J2" s="81"/>
    </row>
    <row r="3" spans="2:10" ht="50.4" x14ac:dyDescent="0.3">
      <c r="B3" s="1" t="s">
        <v>1</v>
      </c>
      <c r="C3" s="1" t="s">
        <v>2</v>
      </c>
      <c r="D3" s="1" t="s">
        <v>3</v>
      </c>
      <c r="E3" s="1" t="s">
        <v>87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2:10" ht="34.799999999999997" x14ac:dyDescent="0.3">
      <c r="B4" s="2" t="s">
        <v>84</v>
      </c>
      <c r="C4" s="2" t="s">
        <v>73</v>
      </c>
      <c r="D4" s="2" t="s">
        <v>15</v>
      </c>
      <c r="E4" s="2" t="s">
        <v>74</v>
      </c>
      <c r="F4" s="2" t="s">
        <v>10</v>
      </c>
      <c r="G4" s="2" t="s">
        <v>10</v>
      </c>
      <c r="H4" s="2" t="s">
        <v>21</v>
      </c>
      <c r="I4" s="2"/>
      <c r="J4" s="2">
        <v>1</v>
      </c>
    </row>
    <row r="5" spans="2:10" ht="34.799999999999997" x14ac:dyDescent="0.3">
      <c r="B5" s="2" t="s">
        <v>84</v>
      </c>
      <c r="C5" s="2" t="s">
        <v>73</v>
      </c>
      <c r="D5" s="2" t="s">
        <v>16</v>
      </c>
      <c r="E5" s="2" t="s">
        <v>11</v>
      </c>
      <c r="F5" s="2" t="s">
        <v>10</v>
      </c>
      <c r="G5" s="2" t="s">
        <v>10</v>
      </c>
      <c r="H5" s="2" t="s">
        <v>21</v>
      </c>
      <c r="I5" s="2"/>
      <c r="J5" s="2">
        <v>2</v>
      </c>
    </row>
    <row r="6" spans="2:10" ht="52.2" x14ac:dyDescent="0.3">
      <c r="B6" s="2" t="s">
        <v>84</v>
      </c>
      <c r="C6" s="2" t="s">
        <v>73</v>
      </c>
      <c r="D6" s="2" t="s">
        <v>76</v>
      </c>
      <c r="E6" s="2" t="s">
        <v>75</v>
      </c>
      <c r="F6" s="2" t="s">
        <v>10</v>
      </c>
      <c r="G6" s="2" t="s">
        <v>10</v>
      </c>
      <c r="H6" s="2" t="s">
        <v>21</v>
      </c>
      <c r="I6" s="2"/>
      <c r="J6" s="2">
        <v>3</v>
      </c>
    </row>
    <row r="7" spans="2:10" ht="52.2" x14ac:dyDescent="0.3">
      <c r="B7" s="2" t="s">
        <v>84</v>
      </c>
      <c r="C7" s="2" t="s">
        <v>73</v>
      </c>
      <c r="D7" s="2" t="s">
        <v>81</v>
      </c>
      <c r="E7" s="2" t="s">
        <v>77</v>
      </c>
      <c r="F7" s="2" t="s">
        <v>10</v>
      </c>
      <c r="G7" s="2" t="s">
        <v>10</v>
      </c>
      <c r="H7" s="2" t="s">
        <v>21</v>
      </c>
      <c r="I7" s="2"/>
      <c r="J7" s="2">
        <v>4</v>
      </c>
    </row>
    <row r="8" spans="2:10" ht="34.799999999999997" x14ac:dyDescent="0.3">
      <c r="B8" s="2" t="s">
        <v>84</v>
      </c>
      <c r="C8" s="2" t="s">
        <v>73</v>
      </c>
      <c r="D8" s="2" t="s">
        <v>82</v>
      </c>
      <c r="E8" s="2" t="s">
        <v>78</v>
      </c>
      <c r="F8" s="2" t="s">
        <v>10</v>
      </c>
      <c r="G8" s="2" t="s">
        <v>10</v>
      </c>
      <c r="H8" s="2" t="s">
        <v>21</v>
      </c>
      <c r="I8" s="2"/>
      <c r="J8" s="2">
        <v>5</v>
      </c>
    </row>
    <row r="9" spans="2:10" ht="34.799999999999997" x14ac:dyDescent="0.3">
      <c r="B9" s="2" t="s">
        <v>84</v>
      </c>
      <c r="C9" s="2" t="s">
        <v>73</v>
      </c>
      <c r="D9" s="2" t="s">
        <v>83</v>
      </c>
      <c r="E9" s="2" t="s">
        <v>79</v>
      </c>
      <c r="F9" s="2" t="s">
        <v>10</v>
      </c>
      <c r="G9" s="2" t="s">
        <v>10</v>
      </c>
      <c r="H9" s="2" t="s">
        <v>21</v>
      </c>
      <c r="I9" s="2"/>
      <c r="J9" s="2">
        <v>6</v>
      </c>
    </row>
    <row r="10" spans="2:10" ht="34.799999999999997" x14ac:dyDescent="0.3">
      <c r="B10" s="2" t="s">
        <v>84</v>
      </c>
      <c r="C10" s="2" t="s">
        <v>73</v>
      </c>
      <c r="D10" s="2" t="s">
        <v>17</v>
      </c>
      <c r="E10" s="2" t="s">
        <v>80</v>
      </c>
      <c r="F10" s="2" t="s">
        <v>10</v>
      </c>
      <c r="G10" s="2" t="s">
        <v>10</v>
      </c>
      <c r="H10" s="2" t="s">
        <v>21</v>
      </c>
      <c r="I10" s="2"/>
      <c r="J10" s="2">
        <v>7</v>
      </c>
    </row>
    <row r="11" spans="2:10" ht="34.799999999999997" x14ac:dyDescent="0.3">
      <c r="B11" s="2" t="s">
        <v>84</v>
      </c>
      <c r="C11" s="2" t="s">
        <v>73</v>
      </c>
      <c r="D11" s="2" t="s">
        <v>18</v>
      </c>
      <c r="E11" s="2" t="s">
        <v>12</v>
      </c>
      <c r="F11" s="2" t="s">
        <v>10</v>
      </c>
      <c r="G11" s="2" t="s">
        <v>10</v>
      </c>
      <c r="H11" s="2" t="s">
        <v>21</v>
      </c>
      <c r="I11" s="2"/>
      <c r="J11" s="2">
        <v>8</v>
      </c>
    </row>
    <row r="12" spans="2:10" ht="34.799999999999997" x14ac:dyDescent="0.3">
      <c r="B12" s="2" t="s">
        <v>84</v>
      </c>
      <c r="C12" s="2" t="s">
        <v>73</v>
      </c>
      <c r="D12" s="2" t="s">
        <v>19</v>
      </c>
      <c r="E12" s="2" t="s">
        <v>13</v>
      </c>
      <c r="F12" s="2" t="s">
        <v>10</v>
      </c>
      <c r="G12" s="2" t="s">
        <v>10</v>
      </c>
      <c r="H12" s="2" t="s">
        <v>21</v>
      </c>
      <c r="I12" s="2"/>
      <c r="J12" s="2">
        <v>9</v>
      </c>
    </row>
    <row r="13" spans="2:10" x14ac:dyDescent="0.3">
      <c r="B13" s="2" t="s">
        <v>84</v>
      </c>
      <c r="C13" s="2" t="s">
        <v>73</v>
      </c>
      <c r="D13" s="2" t="s">
        <v>20</v>
      </c>
      <c r="E13" s="2" t="s">
        <v>14</v>
      </c>
      <c r="F13" s="2" t="s">
        <v>10</v>
      </c>
      <c r="G13" s="2" t="s">
        <v>10</v>
      </c>
      <c r="H13" s="2" t="s">
        <v>21</v>
      </c>
      <c r="I13" s="2"/>
      <c r="J13" s="2">
        <v>10</v>
      </c>
    </row>
    <row r="14" spans="2:10" ht="52.2" x14ac:dyDescent="0.3">
      <c r="B14" s="2" t="s">
        <v>84</v>
      </c>
      <c r="C14" s="2" t="s">
        <v>73</v>
      </c>
      <c r="D14" s="2" t="s">
        <v>86</v>
      </c>
      <c r="E14" s="2" t="s">
        <v>85</v>
      </c>
      <c r="F14" s="2" t="s">
        <v>10</v>
      </c>
      <c r="G14" s="2" t="s">
        <v>10</v>
      </c>
      <c r="H14" s="2" t="s">
        <v>21</v>
      </c>
      <c r="I14" s="2"/>
      <c r="J14" s="2">
        <v>11</v>
      </c>
    </row>
  </sheetData>
  <mergeCells count="1">
    <mergeCell ref="B2:J2"/>
  </mergeCells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BA1C4-313D-4AC8-AF24-D06729C4690B}">
  <dimension ref="A2:E24"/>
  <sheetViews>
    <sheetView workbookViewId="0">
      <selection activeCell="H11" sqref="H11"/>
    </sheetView>
  </sheetViews>
  <sheetFormatPr baseColWidth="10" defaultRowHeight="17.399999999999999" x14ac:dyDescent="0.4"/>
  <cols>
    <col min="1" max="3" width="11.5546875" style="4"/>
    <col min="4" max="4" width="29.109375" style="4" customWidth="1"/>
    <col min="5" max="16384" width="11.5546875" style="4"/>
  </cols>
  <sheetData>
    <row r="2" spans="1:5" ht="46.8" customHeight="1" x14ac:dyDescent="0.4">
      <c r="A2" s="82" t="s">
        <v>58</v>
      </c>
      <c r="B2" s="83"/>
      <c r="C2" s="83"/>
      <c r="D2" s="83"/>
      <c r="E2" s="83"/>
    </row>
    <row r="3" spans="1:5" x14ac:dyDescent="0.4">
      <c r="A3" s="84" t="s">
        <v>71</v>
      </c>
      <c r="B3" s="85"/>
      <c r="C3" s="85"/>
      <c r="D3" s="85"/>
    </row>
    <row r="4" spans="1:5" ht="18" thickBot="1" x14ac:dyDescent="0.45">
      <c r="A4" s="135" t="s">
        <v>60</v>
      </c>
      <c r="B4" s="135"/>
      <c r="C4" s="135"/>
      <c r="D4" s="135"/>
    </row>
    <row r="5" spans="1:5" ht="18" thickBot="1" x14ac:dyDescent="0.45">
      <c r="A5" s="132" t="s">
        <v>59</v>
      </c>
      <c r="B5" s="133"/>
      <c r="C5" s="133"/>
      <c r="D5" s="134" t="s">
        <v>47</v>
      </c>
    </row>
    <row r="6" spans="1:5" ht="18" thickBot="1" x14ac:dyDescent="0.45">
      <c r="A6" s="136" t="s">
        <v>66</v>
      </c>
      <c r="B6" s="136"/>
      <c r="C6" s="136"/>
      <c r="D6" s="137">
        <f>VLOOKUP(D5,Tabla1[],2,FALSE)</f>
        <v>2.5</v>
      </c>
    </row>
    <row r="7" spans="1:5" ht="18" thickBot="1" x14ac:dyDescent="0.45">
      <c r="A7" s="132" t="s">
        <v>117</v>
      </c>
      <c r="B7" s="133"/>
      <c r="C7" s="133"/>
      <c r="D7" s="134">
        <v>3</v>
      </c>
    </row>
    <row r="8" spans="1:5" x14ac:dyDescent="0.4">
      <c r="A8" s="130" t="s">
        <v>69</v>
      </c>
      <c r="B8" s="130"/>
      <c r="C8" s="130"/>
      <c r="D8" s="131">
        <f>D7/(0.1*3)</f>
        <v>9.9999999999999982</v>
      </c>
    </row>
    <row r="9" spans="1:5" x14ac:dyDescent="0.4">
      <c r="A9" s="86" t="s">
        <v>67</v>
      </c>
      <c r="B9" s="86"/>
      <c r="C9" s="86"/>
      <c r="D9" s="28">
        <f>D8/D6</f>
        <v>3.9999999999999991</v>
      </c>
    </row>
    <row r="10" spans="1:5" x14ac:dyDescent="0.4">
      <c r="A10" s="86" t="s">
        <v>68</v>
      </c>
      <c r="B10" s="86"/>
      <c r="C10" s="86"/>
      <c r="D10" s="28">
        <f>+D9/60</f>
        <v>6.6666666666666652E-2</v>
      </c>
    </row>
    <row r="11" spans="1:5" ht="34.799999999999997" x14ac:dyDescent="0.4">
      <c r="A11" s="88" t="s">
        <v>70</v>
      </c>
      <c r="B11" s="88"/>
      <c r="C11" s="88"/>
      <c r="D11" s="29" t="str" cm="1">
        <f t="array" ref="D11">_xlfn.IFS(D10&lt;8,"PUEDE MEDIR DENTRO DE LA JORNADA DE 8 H",D10&gt;8,"NO PUEDE MEDIR DENTRO DE LA JORNADA DE 8H")</f>
        <v>PUEDE MEDIR DENTRO DE LA JORNADA DE 8 H</v>
      </c>
    </row>
    <row r="12" spans="1:5" x14ac:dyDescent="0.4">
      <c r="A12" s="87"/>
      <c r="B12" s="87"/>
      <c r="C12" s="87"/>
      <c r="D12" s="7"/>
    </row>
    <row r="13" spans="1:5" ht="18" thickBot="1" x14ac:dyDescent="0.45">
      <c r="A13" s="135" t="s">
        <v>63</v>
      </c>
      <c r="B13" s="135"/>
      <c r="C13" s="135"/>
      <c r="D13" s="135"/>
    </row>
    <row r="14" spans="1:5" ht="18" thickBot="1" x14ac:dyDescent="0.45">
      <c r="A14" s="132" t="s">
        <v>59</v>
      </c>
      <c r="B14" s="133"/>
      <c r="C14" s="133"/>
      <c r="D14" s="134" t="s">
        <v>37</v>
      </c>
    </row>
    <row r="15" spans="1:5" ht="18" thickBot="1" x14ac:dyDescent="0.45">
      <c r="A15" s="136" t="s">
        <v>61</v>
      </c>
      <c r="B15" s="136"/>
      <c r="C15" s="136"/>
      <c r="D15" s="137">
        <f>VLOOKUP(D14,Tabla1[],2,FALSE)</f>
        <v>2.2000000000000002</v>
      </c>
      <c r="E15" s="30" t="s">
        <v>72</v>
      </c>
    </row>
    <row r="16" spans="1:5" ht="18" thickBot="1" x14ac:dyDescent="0.45">
      <c r="A16" s="132" t="s">
        <v>118</v>
      </c>
      <c r="B16" s="133"/>
      <c r="C16" s="133"/>
      <c r="D16" s="134">
        <v>3</v>
      </c>
      <c r="E16" s="10" t="str" cm="1">
        <f t="array" ref="E16">_xlfn.IFS(D16=3,"FTIR",D16=10,"DXR")</f>
        <v>FTIR</v>
      </c>
    </row>
    <row r="17" spans="1:4" x14ac:dyDescent="0.4">
      <c r="A17" s="130" t="s">
        <v>69</v>
      </c>
      <c r="B17" s="130"/>
      <c r="C17" s="130"/>
      <c r="D17" s="131">
        <f>D16/(0.1*0.05)</f>
        <v>599.99999999999989</v>
      </c>
    </row>
    <row r="18" spans="1:4" x14ac:dyDescent="0.4">
      <c r="A18" s="86" t="s">
        <v>62</v>
      </c>
      <c r="B18" s="86"/>
      <c r="C18" s="86"/>
      <c r="D18" s="28">
        <f>D17/D15</f>
        <v>272.72727272727263</v>
      </c>
    </row>
    <row r="19" spans="1:4" x14ac:dyDescent="0.4">
      <c r="A19" s="86" t="s">
        <v>68</v>
      </c>
      <c r="B19" s="86"/>
      <c r="C19" s="86"/>
      <c r="D19" s="28">
        <f>+D18/60</f>
        <v>4.5454545454545441</v>
      </c>
    </row>
    <row r="20" spans="1:4" ht="34.799999999999997" x14ac:dyDescent="0.4">
      <c r="A20" s="88" t="s">
        <v>70</v>
      </c>
      <c r="B20" s="88"/>
      <c r="C20" s="88"/>
      <c r="D20" s="29" t="str" cm="1">
        <f t="array" ref="D20">_xlfn.IFS(D19&lt;8,"PUEDE MEDIR DENTRO DE LA JORNADA DE 8 H",D19&gt;8,"NO PUEDE MEDIR DENTRO DE LA JORNADA DE 8H")</f>
        <v>PUEDE MEDIR DENTRO DE LA JORNADA DE 8 H</v>
      </c>
    </row>
    <row r="23" spans="1:4" x14ac:dyDescent="0.4">
      <c r="A23" s="4" t="s">
        <v>107</v>
      </c>
      <c r="D23" s="4">
        <v>3</v>
      </c>
    </row>
    <row r="24" spans="1:4" x14ac:dyDescent="0.4">
      <c r="A24" s="4" t="s">
        <v>108</v>
      </c>
      <c r="D24" s="4">
        <v>0.05</v>
      </c>
    </row>
  </sheetData>
  <mergeCells count="19">
    <mergeCell ref="A15:C15"/>
    <mergeCell ref="A20:C20"/>
    <mergeCell ref="A11:C11"/>
    <mergeCell ref="A2:E2"/>
    <mergeCell ref="A3:D3"/>
    <mergeCell ref="A10:C10"/>
    <mergeCell ref="A19:C19"/>
    <mergeCell ref="A8:C8"/>
    <mergeCell ref="A17:C17"/>
    <mergeCell ref="A4:D4"/>
    <mergeCell ref="A13:D13"/>
    <mergeCell ref="A5:C5"/>
    <mergeCell ref="A6:C6"/>
    <mergeCell ref="A7:C7"/>
    <mergeCell ref="A16:C16"/>
    <mergeCell ref="A18:C18"/>
    <mergeCell ref="A9:C9"/>
    <mergeCell ref="A12:C12"/>
    <mergeCell ref="A14:C14"/>
  </mergeCells>
  <conditionalFormatting sqref="D10">
    <cfRule type="cellIs" dxfId="348" priority="5" operator="lessThan">
      <formula>8</formula>
    </cfRule>
    <cfRule type="cellIs" dxfId="347" priority="6" operator="greaterThan">
      <formula>8</formula>
    </cfRule>
  </conditionalFormatting>
  <conditionalFormatting sqref="D11">
    <cfRule type="containsText" dxfId="346" priority="1" operator="containsText" text="NO">
      <formula>NOT(ISERROR(SEARCH("NO",D11)))</formula>
    </cfRule>
    <cfRule type="containsText" dxfId="345" priority="2" operator="containsText" text="PUEDE MEDIR DENTRO DE LA ">
      <formula>NOT(ISERROR(SEARCH("PUEDE MEDIR DENTRO DE LA ",D11)))</formula>
    </cfRule>
    <cfRule type="containsText" dxfId="344" priority="3" operator="containsText" text="NO PUEDE">
      <formula>NOT(ISERROR(SEARCH("NO PUEDE",D11)))</formula>
    </cfRule>
  </conditionalFormatting>
  <conditionalFormatting sqref="D19">
    <cfRule type="cellIs" dxfId="343" priority="11" operator="lessThan">
      <formula>8</formula>
    </cfRule>
    <cfRule type="cellIs" dxfId="342" priority="12" operator="greaterThan">
      <formula>8</formula>
    </cfRule>
  </conditionalFormatting>
  <conditionalFormatting sqref="D20">
    <cfRule type="containsText" dxfId="341" priority="4" operator="containsText" text="NO">
      <formula>NOT(ISERROR(SEARCH("NO",D20)))</formula>
    </cfRule>
    <cfRule type="containsText" dxfId="340" priority="9" operator="containsText" text="PUEDE MEDIR DENTRO DE LA ">
      <formula>NOT(ISERROR(SEARCH("PUEDE MEDIR DENTRO DE LA ",D20)))</formula>
    </cfRule>
    <cfRule type="containsText" dxfId="339" priority="10" operator="containsText" text="NO PUEDE">
      <formula>NOT(ISERROR(SEARCH("NO PUEDE",D20)))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205A71C-3883-4428-A678-C801BDF097FD}">
          <x14:formula1>
            <xm:f>DATOS!$B$6:$B$20</xm:f>
          </x14:formula1>
          <xm:sqref>D5 D14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E2320-E479-4E2F-81C1-EB706568E3A8}">
  <dimension ref="A1:BL82"/>
  <sheetViews>
    <sheetView tabSelected="1" zoomScale="85" zoomScaleNormal="85" workbookViewId="0">
      <selection activeCell="AW6" sqref="AW6:AW11"/>
    </sheetView>
  </sheetViews>
  <sheetFormatPr baseColWidth="10" defaultRowHeight="17.399999999999999" x14ac:dyDescent="0.4"/>
  <cols>
    <col min="1" max="1" width="15.88671875" style="4" customWidth="1"/>
    <col min="2" max="2" width="12.6640625" style="4" bestFit="1" customWidth="1"/>
    <col min="3" max="3" width="18.109375" style="10" customWidth="1"/>
    <col min="4" max="4" width="11" style="10" customWidth="1"/>
    <col min="5" max="5" width="6.109375" style="10" customWidth="1"/>
    <col min="6" max="6" width="5.88671875" style="10" customWidth="1"/>
    <col min="7" max="7" width="13" style="4" bestFit="1" customWidth="1"/>
    <col min="8" max="8" width="13" style="4" customWidth="1"/>
    <col min="9" max="22" width="11.5546875" style="4"/>
    <col min="23" max="23" width="28.77734375" style="4" customWidth="1"/>
    <col min="24" max="24" width="26.44140625" style="4" customWidth="1"/>
    <col min="25" max="26" width="26.21875" style="4" customWidth="1"/>
    <col min="27" max="27" width="12.88671875" style="4" customWidth="1"/>
    <col min="28" max="28" width="14.21875" style="4" customWidth="1"/>
    <col min="29" max="33" width="11.5546875" style="4"/>
    <col min="34" max="34" width="20.33203125" style="4" customWidth="1"/>
    <col min="35" max="36" width="20.88671875" style="4" customWidth="1"/>
    <col min="37" max="39" width="26.21875" style="4" customWidth="1"/>
    <col min="40" max="40" width="13.6640625" style="4" customWidth="1"/>
    <col min="41" max="41" width="14.44140625" style="4" customWidth="1"/>
    <col min="42" max="46" width="11.5546875" style="4"/>
    <col min="47" max="47" width="19.44140625" style="4" customWidth="1"/>
    <col min="48" max="49" width="20.88671875" style="4" customWidth="1"/>
    <col min="50" max="63" width="11.5546875" style="4"/>
    <col min="64" max="64" width="11.5546875" style="46"/>
    <col min="65" max="16384" width="11.5546875" style="4"/>
  </cols>
  <sheetData>
    <row r="1" spans="1:64" x14ac:dyDescent="0.4">
      <c r="B1" s="116" t="s">
        <v>57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8"/>
    </row>
    <row r="2" spans="1:64" ht="18" thickBot="1" x14ac:dyDescent="0.45">
      <c r="B2" s="119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1"/>
    </row>
    <row r="3" spans="1:64" ht="17.399999999999999" customHeight="1" x14ac:dyDescent="0.4">
      <c r="B3" s="122"/>
      <c r="C3" s="123"/>
      <c r="D3" s="123"/>
      <c r="E3" s="123"/>
      <c r="F3" s="123"/>
      <c r="G3" s="123"/>
      <c r="H3" s="123"/>
      <c r="I3" s="123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4" t="s">
        <v>109</v>
      </c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6"/>
      <c r="AK3" s="104" t="s">
        <v>101</v>
      </c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6"/>
    </row>
    <row r="4" spans="1:64" ht="17.399999999999999" customHeight="1" thickBot="1" x14ac:dyDescent="0.45">
      <c r="J4" s="98" t="s">
        <v>25</v>
      </c>
      <c r="K4" s="98"/>
      <c r="L4" s="98"/>
      <c r="M4" s="98"/>
      <c r="N4" s="98"/>
      <c r="O4" s="98"/>
      <c r="P4" s="97" t="s">
        <v>26</v>
      </c>
      <c r="Q4" s="97"/>
      <c r="R4" s="97"/>
      <c r="S4" s="97"/>
      <c r="T4" s="97"/>
      <c r="U4" s="97"/>
      <c r="V4" s="97"/>
      <c r="W4" s="67"/>
      <c r="X4" s="112" t="s">
        <v>88</v>
      </c>
      <c r="Y4" s="113"/>
      <c r="Z4" s="113"/>
      <c r="AA4" s="127" t="s">
        <v>92</v>
      </c>
      <c r="AB4" s="128"/>
      <c r="AC4" s="128"/>
      <c r="AD4" s="128"/>
      <c r="AE4" s="128"/>
      <c r="AF4" s="128"/>
      <c r="AG4" s="128"/>
      <c r="AH4" s="128"/>
      <c r="AI4" s="128"/>
      <c r="AJ4" s="129"/>
      <c r="AK4" s="99" t="s">
        <v>88</v>
      </c>
      <c r="AL4" s="100"/>
      <c r="AM4" s="100"/>
      <c r="AN4" s="100" t="s">
        <v>92</v>
      </c>
      <c r="AO4" s="100"/>
      <c r="AP4" s="100"/>
      <c r="AQ4" s="100"/>
      <c r="AR4" s="100"/>
      <c r="AS4" s="100"/>
      <c r="AT4" s="100"/>
      <c r="AU4" s="100"/>
      <c r="AV4" s="100"/>
      <c r="AW4" s="107"/>
    </row>
    <row r="5" spans="1:64" ht="63" customHeight="1" x14ac:dyDescent="0.4">
      <c r="A5" s="5" t="s">
        <v>4</v>
      </c>
      <c r="B5" s="6" t="s">
        <v>22</v>
      </c>
      <c r="C5" s="5" t="s">
        <v>40</v>
      </c>
      <c r="D5" s="5" t="s">
        <v>43</v>
      </c>
      <c r="E5" s="5" t="s">
        <v>41</v>
      </c>
      <c r="F5" s="5" t="s">
        <v>42</v>
      </c>
      <c r="G5" s="5" t="s">
        <v>23</v>
      </c>
      <c r="H5" s="5" t="s">
        <v>55</v>
      </c>
      <c r="I5" s="47" t="s">
        <v>24</v>
      </c>
      <c r="J5" s="50" t="s">
        <v>28</v>
      </c>
      <c r="K5" s="51" t="s">
        <v>29</v>
      </c>
      <c r="L5" s="51" t="s">
        <v>32</v>
      </c>
      <c r="M5" s="51" t="s">
        <v>56</v>
      </c>
      <c r="N5" s="51" t="s">
        <v>30</v>
      </c>
      <c r="O5" s="52" t="s">
        <v>106</v>
      </c>
      <c r="P5" s="50" t="s">
        <v>28</v>
      </c>
      <c r="Q5" s="51" t="s">
        <v>29</v>
      </c>
      <c r="R5" s="51" t="s">
        <v>31</v>
      </c>
      <c r="S5" s="51" t="s">
        <v>34</v>
      </c>
      <c r="T5" s="51" t="s">
        <v>33</v>
      </c>
      <c r="U5" s="63" t="s">
        <v>30</v>
      </c>
      <c r="V5" s="52" t="s">
        <v>106</v>
      </c>
      <c r="W5" s="61" t="s">
        <v>27</v>
      </c>
      <c r="X5" s="68" t="s">
        <v>89</v>
      </c>
      <c r="Y5" s="42" t="s">
        <v>90</v>
      </c>
      <c r="Z5" s="42" t="s">
        <v>91</v>
      </c>
      <c r="AA5" s="42" t="s">
        <v>105</v>
      </c>
      <c r="AB5" s="42" t="s">
        <v>93</v>
      </c>
      <c r="AC5" s="42" t="s">
        <v>94</v>
      </c>
      <c r="AD5" s="42" t="s">
        <v>95</v>
      </c>
      <c r="AE5" s="42" t="s">
        <v>100</v>
      </c>
      <c r="AF5" s="42" t="s">
        <v>96</v>
      </c>
      <c r="AG5" s="42" t="s">
        <v>99</v>
      </c>
      <c r="AH5" s="42" t="s">
        <v>97</v>
      </c>
      <c r="AI5" s="42" t="s">
        <v>112</v>
      </c>
      <c r="AJ5" s="69" t="s">
        <v>111</v>
      </c>
      <c r="AK5" s="80" t="s">
        <v>89</v>
      </c>
      <c r="AL5" s="5" t="s">
        <v>90</v>
      </c>
      <c r="AM5" s="5" t="s">
        <v>91</v>
      </c>
      <c r="AN5" s="5" t="s">
        <v>105</v>
      </c>
      <c r="AO5" s="5" t="s">
        <v>93</v>
      </c>
      <c r="AP5" s="5" t="s">
        <v>94</v>
      </c>
      <c r="AQ5" s="5" t="s">
        <v>95</v>
      </c>
      <c r="AR5" s="5" t="s">
        <v>100</v>
      </c>
      <c r="AS5" s="5" t="s">
        <v>96</v>
      </c>
      <c r="AT5" s="5" t="s">
        <v>99</v>
      </c>
      <c r="AU5" s="5" t="s">
        <v>97</v>
      </c>
      <c r="AV5" s="42" t="s">
        <v>112</v>
      </c>
      <c r="AW5" s="69" t="s">
        <v>111</v>
      </c>
    </row>
    <row r="6" spans="1:64" x14ac:dyDescent="0.4">
      <c r="A6" s="101" t="s">
        <v>74</v>
      </c>
      <c r="B6" s="21">
        <v>45293</v>
      </c>
      <c r="C6" s="9">
        <v>1</v>
      </c>
      <c r="D6" s="9" t="s">
        <v>37</v>
      </c>
      <c r="E6" s="11">
        <v>0.33333333333333331</v>
      </c>
      <c r="F6" s="11">
        <v>0.66666666666666663</v>
      </c>
      <c r="G6" s="12">
        <f>+(F6-E6)*1440</f>
        <v>480</v>
      </c>
      <c r="H6" s="12">
        <f>VLOOKUP(D6,Tabla1[],2,FALSE)</f>
        <v>2.2000000000000002</v>
      </c>
      <c r="I6" s="48">
        <f>+H6*G6</f>
        <v>1056</v>
      </c>
      <c r="J6" s="53">
        <v>300</v>
      </c>
      <c r="K6" s="18">
        <f>+J6/1000</f>
        <v>0.3</v>
      </c>
      <c r="L6" s="18">
        <f>+K6/(I6/1000)</f>
        <v>0.28409090909090906</v>
      </c>
      <c r="M6" s="18">
        <f>+L6*480/G6</f>
        <v>0.28409090909090906</v>
      </c>
      <c r="N6" s="20">
        <f>+(M6/3)</f>
        <v>9.4696969696969682E-2</v>
      </c>
      <c r="O6" s="54" t="str">
        <f>IF(J6&lt;=PARTIDA!$D$7,"SI","NO")</f>
        <v>NO</v>
      </c>
      <c r="P6" s="53">
        <v>11</v>
      </c>
      <c r="Q6" s="18">
        <f>+P6/1000</f>
        <v>1.0999999999999999E-2</v>
      </c>
      <c r="R6" s="20">
        <f>+Q6/K6</f>
        <v>3.6666666666666667E-2</v>
      </c>
      <c r="S6" s="18">
        <f>+Q6/(I6/1000)</f>
        <v>1.0416666666666666E-2</v>
      </c>
      <c r="T6" s="18">
        <f>+S6*480/G6</f>
        <v>1.0416666666666666E-2</v>
      </c>
      <c r="U6" s="35">
        <f>+(T6/0.05)</f>
        <v>0.20833333333333331</v>
      </c>
      <c r="V6" s="54" t="str">
        <f>IF(P6&lt;=PARTIDA!$D$16,"SI","NO")</f>
        <v>NO</v>
      </c>
      <c r="W6" s="62"/>
      <c r="X6" s="70" t="str">
        <f>IF(N6&lt;10%, "CONFORMIDAD", "NO CONFORMIDAD")</f>
        <v>CONFORMIDAD</v>
      </c>
      <c r="Y6" s="38" t="str">
        <f>IF(N6&lt;15%, "CONFORMIDAD", "NO CONFORMIDAD")</f>
        <v>CONFORMIDAD</v>
      </c>
      <c r="Z6" s="38" t="str">
        <f>IF(N6&lt;20%, "CONFORMIDAD", "NO CONFORMIDAD")</f>
        <v>CONFORMIDAD</v>
      </c>
      <c r="AA6" s="96">
        <v>9763931</v>
      </c>
      <c r="AB6" s="96" t="s">
        <v>110</v>
      </c>
      <c r="AC6" s="96">
        <v>0.37709999999999999</v>
      </c>
      <c r="AD6" s="96">
        <v>1.2230000000000001</v>
      </c>
      <c r="AE6" s="96">
        <f>COUNT(N6:N11)</f>
        <v>6</v>
      </c>
      <c r="AF6" s="96">
        <v>10.29</v>
      </c>
      <c r="AG6" s="111">
        <f>VLOOKUP(AE6,Tabla2[],2,FALSE)</f>
        <v>2.1869999999999998</v>
      </c>
      <c r="AH6" s="109" t="str">
        <f>IF(AF6&gt;=AG6,"CONFORMIDAD","NO CONFORMIDAD")</f>
        <v>CONFORMIDAD</v>
      </c>
      <c r="AI6" s="96">
        <v>36</v>
      </c>
      <c r="AJ6" s="108">
        <f>+B11+(AI6*30)</f>
        <v>46529</v>
      </c>
      <c r="AK6" s="71" t="str">
        <f>IF(U6&lt;10%, "CONFORMIDAD", "NO CONFORMIDAD")</f>
        <v>NO CONFORMIDAD</v>
      </c>
      <c r="AL6" s="31" t="str">
        <f>IF(U6&lt;15%, "CONFORMIDAD", "NO CONFORMIDAD")</f>
        <v>NO CONFORMIDAD</v>
      </c>
      <c r="AM6" s="31" t="str">
        <f>IF(U6&lt;20%, "CONFORMIDAD", "NO CONFORMIDAD")</f>
        <v>NO CONFORMIDAD</v>
      </c>
      <c r="AN6" s="89">
        <v>472982</v>
      </c>
      <c r="AO6" s="89" t="s">
        <v>110</v>
      </c>
      <c r="AP6" s="89">
        <v>1.01E-2</v>
      </c>
      <c r="AQ6" s="89">
        <v>1.0840000000000001</v>
      </c>
      <c r="AR6" s="89">
        <f>COUNT(N6:N11)</f>
        <v>6</v>
      </c>
      <c r="AS6" s="114">
        <v>19.829999999999998</v>
      </c>
      <c r="AT6" s="89">
        <f>VLOOKUP(AR6,Tabla2[],2,FALSE)</f>
        <v>2.1869999999999998</v>
      </c>
      <c r="AU6" s="89" t="str">
        <f>IF(AS6&gt;=AT6,"CONFORMIDAD","NO CONFORMIDAD")</f>
        <v>CONFORMIDAD</v>
      </c>
      <c r="AV6" s="96">
        <v>36</v>
      </c>
      <c r="AW6" s="108">
        <f>+B11+(AV6*30)</f>
        <v>46529</v>
      </c>
      <c r="AX6" s="4">
        <v>8072660</v>
      </c>
      <c r="BL6" s="46">
        <v>0.1</v>
      </c>
    </row>
    <row r="7" spans="1:64" x14ac:dyDescent="0.4">
      <c r="A7" s="102"/>
      <c r="B7" s="21">
        <v>45316</v>
      </c>
      <c r="C7" s="9">
        <v>2</v>
      </c>
      <c r="D7" s="9" t="s">
        <v>37</v>
      </c>
      <c r="E7" s="11">
        <v>0.33333333333333331</v>
      </c>
      <c r="F7" s="11">
        <v>0.66666666666666663</v>
      </c>
      <c r="G7" s="12">
        <f t="shared" ref="G7:G9" si="0">+(F7-E7)*1440</f>
        <v>480</v>
      </c>
      <c r="H7" s="12">
        <f>VLOOKUP(D7,Tabla1[],2,FALSE)</f>
        <v>2.2000000000000002</v>
      </c>
      <c r="I7" s="48">
        <f t="shared" ref="I7:I9" si="1">+H7*G7</f>
        <v>1056</v>
      </c>
      <c r="J7" s="53">
        <v>500</v>
      </c>
      <c r="K7" s="18">
        <f t="shared" ref="K7:K9" si="2">+J7/1000</f>
        <v>0.5</v>
      </c>
      <c r="L7" s="18">
        <f t="shared" ref="L7:L9" si="3">+K7/(I7/1000)</f>
        <v>0.47348484848484845</v>
      </c>
      <c r="M7" s="18">
        <f t="shared" ref="M7:M9" si="4">+L7*480/G7</f>
        <v>0.47348484848484845</v>
      </c>
      <c r="N7" s="20">
        <f t="shared" ref="N7:N9" si="5">+(M7/3)</f>
        <v>0.15782828282828282</v>
      </c>
      <c r="O7" s="54" t="str">
        <f>IF(J7&lt;=PARTIDA!$D$7,"SI","NO")</f>
        <v>NO</v>
      </c>
      <c r="P7" s="53">
        <v>12</v>
      </c>
      <c r="Q7" s="18">
        <f t="shared" ref="Q7:Q9" si="6">+P7/1000</f>
        <v>1.2E-2</v>
      </c>
      <c r="R7" s="20">
        <f t="shared" ref="R7:R9" si="7">+Q7/K7</f>
        <v>2.4E-2</v>
      </c>
      <c r="S7" s="18">
        <f t="shared" ref="S7:S9" si="8">+Q7/(I7/1000)</f>
        <v>1.1363636363636364E-2</v>
      </c>
      <c r="T7" s="18">
        <f t="shared" ref="T7:T9" si="9">+S7*480/G7</f>
        <v>1.1363636363636364E-2</v>
      </c>
      <c r="U7" s="35">
        <f t="shared" ref="U7:U9" si="10">+(T7/0.05)</f>
        <v>0.22727272727272727</v>
      </c>
      <c r="V7" s="54" t="str">
        <f>IF(P7&lt;=PARTIDA!$D$16,"SI","NO")</f>
        <v>NO</v>
      </c>
      <c r="W7" s="62"/>
      <c r="X7" s="71" t="str">
        <f t="shared" ref="X7:X8" si="11">IF(N7&lt;10%, "CONFORMIDAD", "NO CONFORMIDAD")</f>
        <v>NO CONFORMIDAD</v>
      </c>
      <c r="Y7" s="31" t="str">
        <f t="shared" ref="Y7:Y9" si="12">IF(N7&lt;15%, "CONFORMIDAD", "NO CONFORMIDAD")</f>
        <v>NO CONFORMIDAD</v>
      </c>
      <c r="Z7" s="31" t="str">
        <f t="shared" ref="Z7:Z10" si="13">IF(N7&lt;20%, "CONFORMIDAD", "NO CONFORMIDAD")</f>
        <v>CONFORMIDAD</v>
      </c>
      <c r="AA7" s="89"/>
      <c r="AB7" s="89"/>
      <c r="AC7" s="89"/>
      <c r="AD7" s="89"/>
      <c r="AE7" s="89"/>
      <c r="AF7" s="89"/>
      <c r="AG7" s="92"/>
      <c r="AH7" s="110"/>
      <c r="AI7" s="89"/>
      <c r="AJ7" s="95"/>
      <c r="AK7" s="71" t="str">
        <f t="shared" ref="AK7:AK8" si="14">IF(U7&lt;10%, "CONFORMIDAD", "NO CONFORMIDAD")</f>
        <v>NO CONFORMIDAD</v>
      </c>
      <c r="AL7" s="31" t="str">
        <f t="shared" ref="AL7:AL9" si="15">IF(U7&lt;15%, "CONFORMIDAD", "NO CONFORMIDAD")</f>
        <v>NO CONFORMIDAD</v>
      </c>
      <c r="AM7" s="31" t="str">
        <f t="shared" ref="AM7:AM10" si="16">IF(U7&lt;20%, "CONFORMIDAD", "NO CONFORMIDAD")</f>
        <v>NO CONFORMIDAD</v>
      </c>
      <c r="AN7" s="89"/>
      <c r="AO7" s="89"/>
      <c r="AP7" s="89"/>
      <c r="AQ7" s="89"/>
      <c r="AR7" s="89"/>
      <c r="AS7" s="115"/>
      <c r="AT7" s="89"/>
      <c r="AU7" s="89"/>
      <c r="AV7" s="89"/>
      <c r="AW7" s="95"/>
      <c r="BL7" s="46">
        <v>0.1</v>
      </c>
    </row>
    <row r="8" spans="1:64" x14ac:dyDescent="0.4">
      <c r="A8" s="102"/>
      <c r="B8" s="21">
        <v>45325</v>
      </c>
      <c r="C8" s="9">
        <v>3</v>
      </c>
      <c r="D8" s="9" t="s">
        <v>37</v>
      </c>
      <c r="E8" s="11">
        <v>0.33333333333333331</v>
      </c>
      <c r="F8" s="11">
        <v>0.66666666666666663</v>
      </c>
      <c r="G8" s="12">
        <f t="shared" si="0"/>
        <v>480</v>
      </c>
      <c r="H8" s="12">
        <f>VLOOKUP(D8,Tabla1[],2,FALSE)</f>
        <v>2.2000000000000002</v>
      </c>
      <c r="I8" s="48">
        <f t="shared" si="1"/>
        <v>1056</v>
      </c>
      <c r="J8" s="53">
        <v>350</v>
      </c>
      <c r="K8" s="18">
        <f t="shared" si="2"/>
        <v>0.35</v>
      </c>
      <c r="L8" s="18">
        <f t="shared" si="3"/>
        <v>0.33143939393939392</v>
      </c>
      <c r="M8" s="18">
        <f t="shared" si="4"/>
        <v>0.33143939393939392</v>
      </c>
      <c r="N8" s="20">
        <f t="shared" si="5"/>
        <v>0.11047979797979797</v>
      </c>
      <c r="O8" s="54" t="str">
        <f>IF(J8&lt;=PARTIDA!$D$7,"SI","NO")</f>
        <v>NO</v>
      </c>
      <c r="P8" s="53">
        <v>10</v>
      </c>
      <c r="Q8" s="18">
        <f t="shared" si="6"/>
        <v>0.01</v>
      </c>
      <c r="R8" s="20">
        <f t="shared" si="7"/>
        <v>2.8571428571428574E-2</v>
      </c>
      <c r="S8" s="18">
        <f>+Q8/(I8/1000)</f>
        <v>9.46969696969697E-3</v>
      </c>
      <c r="T8" s="18">
        <f>+S8*480/G8</f>
        <v>9.46969696969697E-3</v>
      </c>
      <c r="U8" s="35">
        <f>+(T8/0.05)</f>
        <v>0.18939393939393939</v>
      </c>
      <c r="V8" s="54" t="str">
        <f>IF(P8&lt;=PARTIDA!$D$16,"SI","NO")</f>
        <v>NO</v>
      </c>
      <c r="W8" s="62"/>
      <c r="X8" s="71" t="str">
        <f t="shared" si="11"/>
        <v>NO CONFORMIDAD</v>
      </c>
      <c r="Y8" s="31" t="str">
        <f t="shared" si="12"/>
        <v>CONFORMIDAD</v>
      </c>
      <c r="Z8" s="31" t="str">
        <f t="shared" si="13"/>
        <v>CONFORMIDAD</v>
      </c>
      <c r="AA8" s="89"/>
      <c r="AB8" s="89"/>
      <c r="AC8" s="89"/>
      <c r="AD8" s="89"/>
      <c r="AE8" s="89"/>
      <c r="AF8" s="89"/>
      <c r="AG8" s="92"/>
      <c r="AH8" s="110"/>
      <c r="AI8" s="89"/>
      <c r="AJ8" s="95"/>
      <c r="AK8" s="71" t="str">
        <f t="shared" si="14"/>
        <v>NO CONFORMIDAD</v>
      </c>
      <c r="AL8" s="31" t="str">
        <f t="shared" si="15"/>
        <v>NO CONFORMIDAD</v>
      </c>
      <c r="AM8" s="31" t="str">
        <f t="shared" si="16"/>
        <v>CONFORMIDAD</v>
      </c>
      <c r="AN8" s="89"/>
      <c r="AO8" s="89"/>
      <c r="AP8" s="89"/>
      <c r="AQ8" s="89"/>
      <c r="AR8" s="89"/>
      <c r="AS8" s="115"/>
      <c r="AT8" s="89"/>
      <c r="AU8" s="89"/>
      <c r="AV8" s="89"/>
      <c r="AW8" s="95"/>
      <c r="BL8" s="46">
        <v>0.1</v>
      </c>
    </row>
    <row r="9" spans="1:64" ht="17.399999999999999" customHeight="1" x14ac:dyDescent="0.4">
      <c r="A9" s="102"/>
      <c r="B9" s="21">
        <v>45356</v>
      </c>
      <c r="C9" s="9">
        <v>4</v>
      </c>
      <c r="D9" s="9" t="s">
        <v>37</v>
      </c>
      <c r="E9" s="11">
        <v>0.33333333333333331</v>
      </c>
      <c r="F9" s="11">
        <v>0.66666666666666663</v>
      </c>
      <c r="G9" s="12">
        <f t="shared" si="0"/>
        <v>480</v>
      </c>
      <c r="H9" s="12">
        <f>VLOOKUP(D9,Tabla1[],2,FALSE)</f>
        <v>2.2000000000000002</v>
      </c>
      <c r="I9" s="48">
        <f t="shared" si="1"/>
        <v>1056</v>
      </c>
      <c r="J9" s="53">
        <v>400</v>
      </c>
      <c r="K9" s="18">
        <f t="shared" si="2"/>
        <v>0.4</v>
      </c>
      <c r="L9" s="18">
        <f t="shared" si="3"/>
        <v>0.37878787878787878</v>
      </c>
      <c r="M9" s="18">
        <f t="shared" si="4"/>
        <v>0.37878787878787878</v>
      </c>
      <c r="N9" s="20">
        <f t="shared" si="5"/>
        <v>0.12626262626262627</v>
      </c>
      <c r="O9" s="54" t="str">
        <f>IF(J9&lt;=PARTIDA!$D$7,"SI","NO")</f>
        <v>NO</v>
      </c>
      <c r="P9" s="53">
        <v>10</v>
      </c>
      <c r="Q9" s="18">
        <f t="shared" si="6"/>
        <v>0.01</v>
      </c>
      <c r="R9" s="20">
        <f t="shared" si="7"/>
        <v>2.4999999999999998E-2</v>
      </c>
      <c r="S9" s="18">
        <f t="shared" si="8"/>
        <v>9.46969696969697E-3</v>
      </c>
      <c r="T9" s="18">
        <f t="shared" si="9"/>
        <v>9.46969696969697E-3</v>
      </c>
      <c r="U9" s="35">
        <f t="shared" si="10"/>
        <v>0.18939393939393939</v>
      </c>
      <c r="V9" s="54" t="str">
        <f>IF(P9&lt;=PARTIDA!$D$16,"SI","NO")</f>
        <v>NO</v>
      </c>
      <c r="W9" s="62"/>
      <c r="X9" s="90" t="s">
        <v>102</v>
      </c>
      <c r="Y9" s="31" t="str">
        <f t="shared" si="12"/>
        <v>CONFORMIDAD</v>
      </c>
      <c r="Z9" s="31" t="str">
        <f t="shared" si="13"/>
        <v>CONFORMIDAD</v>
      </c>
      <c r="AA9" s="89"/>
      <c r="AB9" s="89"/>
      <c r="AC9" s="89"/>
      <c r="AD9" s="89"/>
      <c r="AE9" s="89"/>
      <c r="AF9" s="89"/>
      <c r="AG9" s="92"/>
      <c r="AH9" s="110"/>
      <c r="AI9" s="89"/>
      <c r="AJ9" s="95"/>
      <c r="AK9" s="90" t="s">
        <v>102</v>
      </c>
      <c r="AL9" s="31" t="str">
        <f t="shared" si="15"/>
        <v>NO CONFORMIDAD</v>
      </c>
      <c r="AM9" s="31" t="str">
        <f t="shared" si="16"/>
        <v>CONFORMIDAD</v>
      </c>
      <c r="AN9" s="89"/>
      <c r="AO9" s="89"/>
      <c r="AP9" s="89"/>
      <c r="AQ9" s="89"/>
      <c r="AR9" s="89"/>
      <c r="AS9" s="115"/>
      <c r="AT9" s="89"/>
      <c r="AU9" s="89"/>
      <c r="AV9" s="89"/>
      <c r="AW9" s="95"/>
      <c r="BL9" s="46">
        <v>0.1</v>
      </c>
    </row>
    <row r="10" spans="1:64" ht="17.399999999999999" customHeight="1" x14ac:dyDescent="0.4">
      <c r="A10" s="102"/>
      <c r="B10" s="21">
        <v>45418</v>
      </c>
      <c r="C10" s="9">
        <v>5</v>
      </c>
      <c r="D10" s="9" t="s">
        <v>37</v>
      </c>
      <c r="E10" s="11">
        <v>0.33333333333333331</v>
      </c>
      <c r="F10" s="11">
        <v>0.66666666666666663</v>
      </c>
      <c r="G10" s="12">
        <f>+(F10-E10)*1440</f>
        <v>480</v>
      </c>
      <c r="H10" s="12">
        <f>VLOOKUP(D10,Tabla1[],2,FALSE)</f>
        <v>2.2000000000000002</v>
      </c>
      <c r="I10" s="48">
        <f>+H10*G10</f>
        <v>1056</v>
      </c>
      <c r="J10" s="53">
        <v>380</v>
      </c>
      <c r="K10" s="18">
        <f>+J10/1000</f>
        <v>0.38</v>
      </c>
      <c r="L10" s="18">
        <f>+K10/(I10/1000)</f>
        <v>0.35984848484848486</v>
      </c>
      <c r="M10" s="18">
        <f>+L10*480/G10</f>
        <v>0.35984848484848492</v>
      </c>
      <c r="N10" s="20">
        <f>+(M10/3)</f>
        <v>0.11994949494949497</v>
      </c>
      <c r="O10" s="54" t="str">
        <f>IF(J10&lt;=PARTIDA!$D$7,"SI","NO")</f>
        <v>NO</v>
      </c>
      <c r="P10" s="53">
        <v>11</v>
      </c>
      <c r="Q10" s="18">
        <f t="shared" ref="Q10:Q81" si="17">+P10/1000</f>
        <v>1.0999999999999999E-2</v>
      </c>
      <c r="R10" s="20">
        <f t="shared" ref="R10:R11" si="18">+Q10/K10</f>
        <v>2.8947368421052628E-2</v>
      </c>
      <c r="S10" s="18">
        <f t="shared" ref="S10:S11" si="19">+Q10/(I10/1000)</f>
        <v>1.0416666666666666E-2</v>
      </c>
      <c r="T10" s="18">
        <f t="shared" ref="T10:T11" si="20">+S10*480/G10</f>
        <v>1.0416666666666666E-2</v>
      </c>
      <c r="U10" s="35">
        <f t="shared" ref="U10:U81" si="21">+(T10/0.05)</f>
        <v>0.20833333333333331</v>
      </c>
      <c r="V10" s="54" t="str">
        <f>IF(P10&lt;=PARTIDA!$D$16,"SI","NO")</f>
        <v>NO</v>
      </c>
      <c r="W10" s="62"/>
      <c r="X10" s="90"/>
      <c r="Y10" s="91" t="s">
        <v>103</v>
      </c>
      <c r="Z10" s="31" t="str">
        <f t="shared" si="13"/>
        <v>CONFORMIDAD</v>
      </c>
      <c r="AA10" s="89"/>
      <c r="AB10" s="89"/>
      <c r="AC10" s="89"/>
      <c r="AD10" s="89"/>
      <c r="AE10" s="89"/>
      <c r="AF10" s="89"/>
      <c r="AG10" s="92"/>
      <c r="AH10" s="110"/>
      <c r="AI10" s="89"/>
      <c r="AJ10" s="95"/>
      <c r="AK10" s="90"/>
      <c r="AL10" s="91" t="s">
        <v>103</v>
      </c>
      <c r="AM10" s="31" t="str">
        <f t="shared" si="16"/>
        <v>NO CONFORMIDAD</v>
      </c>
      <c r="AN10" s="89"/>
      <c r="AO10" s="89"/>
      <c r="AP10" s="89"/>
      <c r="AQ10" s="89"/>
      <c r="AR10" s="89"/>
      <c r="AS10" s="115"/>
      <c r="AT10" s="89"/>
      <c r="AU10" s="89"/>
      <c r="AV10" s="89"/>
      <c r="AW10" s="95"/>
      <c r="BL10" s="46">
        <v>0.1</v>
      </c>
    </row>
    <row r="11" spans="1:64" ht="69.599999999999994" x14ac:dyDescent="0.4">
      <c r="A11" s="103"/>
      <c r="B11" s="21">
        <v>45449</v>
      </c>
      <c r="C11" s="9">
        <v>6</v>
      </c>
      <c r="D11" s="9" t="s">
        <v>37</v>
      </c>
      <c r="E11" s="11">
        <v>0.33333333333333331</v>
      </c>
      <c r="F11" s="11">
        <v>0.66666666666666663</v>
      </c>
      <c r="G11" s="12">
        <f>+(F11-E11)*1440</f>
        <v>480</v>
      </c>
      <c r="H11" s="12">
        <f>VLOOKUP(D11,Tabla1[],2,FALSE)</f>
        <v>2.2000000000000002</v>
      </c>
      <c r="I11" s="48">
        <f>+H11*G11</f>
        <v>1056</v>
      </c>
      <c r="J11" s="53">
        <v>500</v>
      </c>
      <c r="K11" s="18">
        <f>+J11/1000</f>
        <v>0.5</v>
      </c>
      <c r="L11" s="18">
        <f>+K11/(I11/1000)</f>
        <v>0.47348484848484845</v>
      </c>
      <c r="M11" s="18">
        <f>+L11*480/G11</f>
        <v>0.47348484848484845</v>
      </c>
      <c r="N11" s="20">
        <f>+(M11/3)</f>
        <v>0.15782828282828282</v>
      </c>
      <c r="O11" s="54" t="str">
        <f>IF(J11&lt;=PARTIDA!$D$7,"SI","NO")</f>
        <v>NO</v>
      </c>
      <c r="P11" s="53">
        <v>10</v>
      </c>
      <c r="Q11" s="18">
        <f t="shared" si="17"/>
        <v>0.01</v>
      </c>
      <c r="R11" s="20">
        <f t="shared" si="18"/>
        <v>0.02</v>
      </c>
      <c r="S11" s="18">
        <f t="shared" si="19"/>
        <v>9.46969696969697E-3</v>
      </c>
      <c r="T11" s="18">
        <f t="shared" si="20"/>
        <v>9.46969696969697E-3</v>
      </c>
      <c r="U11" s="35">
        <f t="shared" si="21"/>
        <v>0.18939393939393939</v>
      </c>
      <c r="V11" s="54" t="str">
        <f>IF(P11&lt;=PARTIDA!$D$16,"SI","NO")</f>
        <v>NO</v>
      </c>
      <c r="W11" s="62"/>
      <c r="X11" s="90"/>
      <c r="Y11" s="91"/>
      <c r="Z11" s="32" t="s">
        <v>104</v>
      </c>
      <c r="AA11" s="89"/>
      <c r="AB11" s="89"/>
      <c r="AC11" s="89"/>
      <c r="AD11" s="89"/>
      <c r="AE11" s="89"/>
      <c r="AF11" s="89"/>
      <c r="AG11" s="92"/>
      <c r="AH11" s="110"/>
      <c r="AI11" s="89"/>
      <c r="AJ11" s="95"/>
      <c r="AK11" s="90"/>
      <c r="AL11" s="91"/>
      <c r="AM11" s="32" t="s">
        <v>104</v>
      </c>
      <c r="AN11" s="89"/>
      <c r="AO11" s="89"/>
      <c r="AP11" s="89"/>
      <c r="AQ11" s="89"/>
      <c r="AR11" s="89"/>
      <c r="AS11" s="96"/>
      <c r="AT11" s="89"/>
      <c r="AU11" s="89"/>
      <c r="AV11" s="89"/>
      <c r="AW11" s="95"/>
      <c r="BL11" s="46">
        <v>0.1</v>
      </c>
    </row>
    <row r="12" spans="1:64" ht="6.6" customHeight="1" x14ac:dyDescent="0.4">
      <c r="A12" s="14"/>
      <c r="B12" s="13"/>
      <c r="C12" s="15"/>
      <c r="D12" s="15"/>
      <c r="E12" s="16"/>
      <c r="F12" s="16"/>
      <c r="G12" s="17"/>
      <c r="H12" s="17"/>
      <c r="I12" s="49"/>
      <c r="J12" s="55"/>
      <c r="K12" s="19"/>
      <c r="L12" s="19"/>
      <c r="M12" s="19"/>
      <c r="N12" s="37"/>
      <c r="O12" s="56"/>
      <c r="P12" s="55"/>
      <c r="Q12" s="19"/>
      <c r="R12" s="19"/>
      <c r="S12" s="19"/>
      <c r="T12" s="19"/>
      <c r="U12" s="36"/>
      <c r="V12" s="64"/>
      <c r="W12" s="40"/>
      <c r="X12" s="72"/>
      <c r="Y12" s="13"/>
      <c r="Z12" s="13"/>
      <c r="AA12" s="13"/>
      <c r="AB12" s="13"/>
      <c r="AC12" s="13"/>
      <c r="AD12" s="13"/>
      <c r="AE12" s="13"/>
      <c r="AF12" s="13"/>
      <c r="AG12" s="39"/>
      <c r="AH12" s="41"/>
      <c r="AI12" s="40"/>
      <c r="AJ12" s="73"/>
      <c r="AK12" s="72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40"/>
      <c r="AW12" s="73"/>
      <c r="BL12" s="46">
        <v>0.1</v>
      </c>
    </row>
    <row r="13" spans="1:64" x14ac:dyDescent="0.4">
      <c r="A13" s="101" t="s">
        <v>11</v>
      </c>
      <c r="B13" s="21">
        <v>45293</v>
      </c>
      <c r="C13" s="9"/>
      <c r="D13" s="9" t="s">
        <v>50</v>
      </c>
      <c r="E13" s="11">
        <v>0.25</v>
      </c>
      <c r="F13" s="11">
        <v>0.58333333333333337</v>
      </c>
      <c r="G13" s="12">
        <f t="shared" ref="G13:G81" si="22">+(F13-E13)*1440</f>
        <v>480.00000000000006</v>
      </c>
      <c r="H13" s="12">
        <v>2.21</v>
      </c>
      <c r="I13" s="48">
        <f t="shared" ref="I13:I81" si="23">+H13*G13</f>
        <v>1060.8000000000002</v>
      </c>
      <c r="J13" s="53">
        <v>3500</v>
      </c>
      <c r="K13" s="18">
        <f>+J13/1000</f>
        <v>3.5</v>
      </c>
      <c r="L13" s="18">
        <f t="shared" ref="L13:L18" si="24">+K13/(I13/1000)</f>
        <v>3.2993966817496223</v>
      </c>
      <c r="M13" s="18">
        <f t="shared" ref="M13:M18" si="25">+L13*480/G13</f>
        <v>3.2993966817496219</v>
      </c>
      <c r="N13" s="20">
        <f t="shared" ref="N13:N18" si="26">+(M13/3)</f>
        <v>1.0997988939165406</v>
      </c>
      <c r="O13" s="54" t="str">
        <f>IF(J13&lt;=PARTIDA!$D$7,"SI","NO")</f>
        <v>NO</v>
      </c>
      <c r="P13" s="53"/>
      <c r="Q13" s="18">
        <f t="shared" si="17"/>
        <v>0</v>
      </c>
      <c r="R13" s="20">
        <f t="shared" ref="R13:R18" si="27">+Q13/K13</f>
        <v>0</v>
      </c>
      <c r="S13" s="18">
        <f t="shared" ref="S13:S18" si="28">+Q13/(I13/1000)</f>
        <v>0</v>
      </c>
      <c r="T13" s="18">
        <f t="shared" ref="T13:T18" si="29">+S13*480/G13</f>
        <v>0</v>
      </c>
      <c r="U13" s="35">
        <f t="shared" si="21"/>
        <v>0</v>
      </c>
      <c r="V13" s="54" t="str">
        <f>IF(P13&lt;=PARTIDA!$D$16,"SI","NO")</f>
        <v>SI</v>
      </c>
      <c r="W13" s="62"/>
      <c r="X13" s="71" t="str">
        <f>IF(N13&lt;10%, "CONFORMIDAD", "NO CONFORMIDAD")</f>
        <v>NO CONFORMIDAD</v>
      </c>
      <c r="Y13" s="31" t="str">
        <f>IF(N13&lt;15%, "CONFORMIDAD", "NO CONFORMIDAD")</f>
        <v>NO CONFORMIDAD</v>
      </c>
      <c r="Z13" s="31" t="str">
        <f>IF(N13&lt;20%, "CONFORMIDAD", "NO CONFORMIDAD")</f>
        <v>NO CONFORMIDAD</v>
      </c>
      <c r="AA13" s="89"/>
      <c r="AB13" s="89"/>
      <c r="AC13" s="89"/>
      <c r="AD13" s="89"/>
      <c r="AE13" s="89">
        <f>COUNT(N13:N18)</f>
        <v>1</v>
      </c>
      <c r="AF13" s="89"/>
      <c r="AG13" s="92" t="e">
        <f>VLOOKUP(AE13,Tabla2[],2,FALSE)</f>
        <v>#N/A</v>
      </c>
      <c r="AH13" s="93" t="e">
        <f>IF(AF13&gt;=AG13,"CONFORMIDAD","NO CONFORMIDAD")</f>
        <v>#N/A</v>
      </c>
      <c r="AI13" s="89"/>
      <c r="AJ13" s="94">
        <f>+B18+(AI13*30)</f>
        <v>45449</v>
      </c>
      <c r="AK13" s="71" t="str">
        <f>IF(U13&lt;10%, "CONFORMIDAD", "NO CONFORMIDAD")</f>
        <v>CONFORMIDAD</v>
      </c>
      <c r="AL13" s="31" t="str">
        <f>IF(U13&lt;15%, "CONFORMIDAD", "NO CONFORMIDAD")</f>
        <v>CONFORMIDAD</v>
      </c>
      <c r="AM13" s="31" t="str">
        <f>IF(U13&lt;20%, "CONFORMIDAD", "NO CONFORMIDAD")</f>
        <v>CONFORMIDAD</v>
      </c>
      <c r="AN13" s="89"/>
      <c r="AO13" s="89"/>
      <c r="AP13" s="89"/>
      <c r="AQ13" s="89"/>
      <c r="AR13" s="89">
        <f>COUNT(N13:N18)</f>
        <v>1</v>
      </c>
      <c r="AS13" s="89"/>
      <c r="AT13" s="89" t="e">
        <f>VLOOKUP(AR13,Tabla2[],2,FALSE)</f>
        <v>#N/A</v>
      </c>
      <c r="AU13" s="89" t="e">
        <f>IF(AS13&gt;=AT13,"CONFORMIDAD","NO CONFORMIDAD")</f>
        <v>#N/A</v>
      </c>
      <c r="AV13" s="96"/>
      <c r="AW13" s="108">
        <f>+B18+(AV13*30)</f>
        <v>45449</v>
      </c>
      <c r="BL13" s="46">
        <v>0.1</v>
      </c>
    </row>
    <row r="14" spans="1:64" ht="25.2" x14ac:dyDescent="0.55000000000000004">
      <c r="A14" s="102"/>
      <c r="B14" s="21">
        <v>45316</v>
      </c>
      <c r="C14" s="9"/>
      <c r="D14" s="9"/>
      <c r="E14" s="11"/>
      <c r="F14" s="11"/>
      <c r="G14" s="12">
        <f t="shared" si="22"/>
        <v>0</v>
      </c>
      <c r="H14" s="12" t="e">
        <f>VLOOKUP(D14,Tabla1[],2,FALSE)</f>
        <v>#N/A</v>
      </c>
      <c r="I14" s="48" t="e">
        <f t="shared" si="23"/>
        <v>#N/A</v>
      </c>
      <c r="J14" s="53"/>
      <c r="K14" s="18">
        <f t="shared" ref="K14:K16" si="30">+J14/1000</f>
        <v>0</v>
      </c>
      <c r="L14" s="18" t="e">
        <f t="shared" si="24"/>
        <v>#N/A</v>
      </c>
      <c r="M14" s="18" t="e">
        <f t="shared" si="25"/>
        <v>#N/A</v>
      </c>
      <c r="N14" s="20" t="e">
        <f t="shared" si="26"/>
        <v>#N/A</v>
      </c>
      <c r="O14" s="54" t="str">
        <f>IF(J14&lt;=PARTIDA!$D$7,"SI","NO")</f>
        <v>SI</v>
      </c>
      <c r="P14" s="53"/>
      <c r="Q14" s="18">
        <f t="shared" si="17"/>
        <v>0</v>
      </c>
      <c r="R14" s="20" t="e">
        <f t="shared" si="27"/>
        <v>#DIV/0!</v>
      </c>
      <c r="S14" s="18" t="e">
        <f t="shared" si="28"/>
        <v>#N/A</v>
      </c>
      <c r="T14" s="18" t="e">
        <f t="shared" si="29"/>
        <v>#N/A</v>
      </c>
      <c r="U14" s="35" t="e">
        <f t="shared" si="21"/>
        <v>#N/A</v>
      </c>
      <c r="V14" s="54" t="str">
        <f>IF(P14&lt;=PARTIDA!$D$16,"SI","NO")</f>
        <v>SI</v>
      </c>
      <c r="W14" s="62"/>
      <c r="X14" s="71" t="e">
        <f t="shared" ref="X14:X15" si="31">IF(N14&lt;10%, "CONFORMIDAD", "NO CONFORMIDAD")</f>
        <v>#N/A</v>
      </c>
      <c r="Y14" s="31" t="e">
        <f t="shared" ref="Y14:Y16" si="32">IF(N14&lt;15%, "CONFORMIDAD", "NO CONFORMIDAD")</f>
        <v>#N/A</v>
      </c>
      <c r="Z14" s="31" t="e">
        <f t="shared" ref="Z14:Z17" si="33">IF(N14&lt;20%, "CONFORMIDAD", "NO CONFORMIDAD")</f>
        <v>#N/A</v>
      </c>
      <c r="AA14" s="89"/>
      <c r="AB14" s="89"/>
      <c r="AC14" s="89"/>
      <c r="AD14" s="89"/>
      <c r="AE14" s="89"/>
      <c r="AF14" s="89"/>
      <c r="AG14" s="92"/>
      <c r="AH14" s="93"/>
      <c r="AI14" s="89"/>
      <c r="AJ14" s="95"/>
      <c r="AK14" s="71" t="e">
        <f t="shared" ref="AK14:AK15" si="34">IF(U14&lt;10%, "CONFORMIDAD", "NO CONFORMIDAD")</f>
        <v>#N/A</v>
      </c>
      <c r="AL14" s="31" t="e">
        <f t="shared" ref="AL14:AL16" si="35">IF(U14&lt;15%, "CONFORMIDAD", "NO CONFORMIDAD")</f>
        <v>#N/A</v>
      </c>
      <c r="AM14" s="31" t="e">
        <f t="shared" ref="AM14:AM17" si="36">IF(U14&lt;20%, "CONFORMIDAD", "NO CONFORMIDAD")</f>
        <v>#N/A</v>
      </c>
      <c r="AN14" s="89"/>
      <c r="AO14" s="89"/>
      <c r="AP14" s="89"/>
      <c r="AQ14" s="89"/>
      <c r="AR14" s="89"/>
      <c r="AS14" s="89"/>
      <c r="AT14" s="89"/>
      <c r="AU14" s="89"/>
      <c r="AV14" s="89"/>
      <c r="AW14" s="95"/>
      <c r="AZ14" s="44" t="s">
        <v>113</v>
      </c>
      <c r="BA14" s="43"/>
      <c r="BB14" s="43"/>
      <c r="BC14" s="43"/>
      <c r="BD14" s="43"/>
      <c r="BL14" s="46">
        <v>0.1</v>
      </c>
    </row>
    <row r="15" spans="1:64" x14ac:dyDescent="0.4">
      <c r="A15" s="102"/>
      <c r="B15" s="21">
        <v>45325</v>
      </c>
      <c r="C15" s="9"/>
      <c r="D15" s="9"/>
      <c r="E15" s="11"/>
      <c r="F15" s="11"/>
      <c r="G15" s="12">
        <f t="shared" si="22"/>
        <v>0</v>
      </c>
      <c r="H15" s="12" t="e">
        <f>VLOOKUP(D15,Tabla1[],2,FALSE)</f>
        <v>#N/A</v>
      </c>
      <c r="I15" s="48" t="e">
        <f t="shared" si="23"/>
        <v>#N/A</v>
      </c>
      <c r="J15" s="53"/>
      <c r="K15" s="18">
        <f t="shared" si="30"/>
        <v>0</v>
      </c>
      <c r="L15" s="18" t="e">
        <f t="shared" si="24"/>
        <v>#N/A</v>
      </c>
      <c r="M15" s="18" t="e">
        <f t="shared" si="25"/>
        <v>#N/A</v>
      </c>
      <c r="N15" s="20" t="e">
        <f t="shared" si="26"/>
        <v>#N/A</v>
      </c>
      <c r="O15" s="54" t="str">
        <f>IF(J15&lt;=PARTIDA!$D$7,"SI","NO")</f>
        <v>SI</v>
      </c>
      <c r="P15" s="53"/>
      <c r="Q15" s="18">
        <f t="shared" si="17"/>
        <v>0</v>
      </c>
      <c r="R15" s="20" t="e">
        <f t="shared" si="27"/>
        <v>#DIV/0!</v>
      </c>
      <c r="S15" s="18" t="e">
        <f t="shared" si="28"/>
        <v>#N/A</v>
      </c>
      <c r="T15" s="18" t="e">
        <f t="shared" si="29"/>
        <v>#N/A</v>
      </c>
      <c r="U15" s="35" t="e">
        <f t="shared" si="21"/>
        <v>#N/A</v>
      </c>
      <c r="V15" s="54" t="str">
        <f>IF(P15&lt;=PARTIDA!$D$16,"SI","NO")</f>
        <v>SI</v>
      </c>
      <c r="W15" s="62"/>
      <c r="X15" s="71" t="e">
        <f t="shared" si="31"/>
        <v>#N/A</v>
      </c>
      <c r="Y15" s="31" t="e">
        <f t="shared" si="32"/>
        <v>#N/A</v>
      </c>
      <c r="Z15" s="31" t="e">
        <f t="shared" si="33"/>
        <v>#N/A</v>
      </c>
      <c r="AA15" s="89"/>
      <c r="AB15" s="89"/>
      <c r="AC15" s="89"/>
      <c r="AD15" s="89"/>
      <c r="AE15" s="89"/>
      <c r="AF15" s="89"/>
      <c r="AG15" s="92"/>
      <c r="AH15" s="93"/>
      <c r="AI15" s="89"/>
      <c r="AJ15" s="95"/>
      <c r="AK15" s="71" t="e">
        <f t="shared" si="34"/>
        <v>#N/A</v>
      </c>
      <c r="AL15" s="31" t="e">
        <f t="shared" si="35"/>
        <v>#N/A</v>
      </c>
      <c r="AM15" s="31" t="e">
        <f t="shared" si="36"/>
        <v>#N/A</v>
      </c>
      <c r="AN15" s="89"/>
      <c r="AO15" s="89"/>
      <c r="AP15" s="89"/>
      <c r="AQ15" s="89"/>
      <c r="AR15" s="89"/>
      <c r="AS15" s="89"/>
      <c r="AT15" s="89"/>
      <c r="AU15" s="89"/>
      <c r="AV15" s="89"/>
      <c r="AW15" s="95"/>
      <c r="AZ15" s="30" t="s">
        <v>114</v>
      </c>
      <c r="BL15" s="46">
        <v>0.1</v>
      </c>
    </row>
    <row r="16" spans="1:64" x14ac:dyDescent="0.4">
      <c r="A16" s="102"/>
      <c r="B16" s="21">
        <v>45356</v>
      </c>
      <c r="C16" s="9"/>
      <c r="D16" s="9"/>
      <c r="E16" s="11"/>
      <c r="F16" s="11"/>
      <c r="G16" s="12">
        <f t="shared" si="22"/>
        <v>0</v>
      </c>
      <c r="H16" s="12" t="e">
        <f>VLOOKUP(D16,Tabla1[],2,FALSE)</f>
        <v>#N/A</v>
      </c>
      <c r="I16" s="48" t="e">
        <f t="shared" si="23"/>
        <v>#N/A</v>
      </c>
      <c r="J16" s="53"/>
      <c r="K16" s="18">
        <f t="shared" si="30"/>
        <v>0</v>
      </c>
      <c r="L16" s="18" t="e">
        <f t="shared" si="24"/>
        <v>#N/A</v>
      </c>
      <c r="M16" s="18" t="e">
        <f t="shared" si="25"/>
        <v>#N/A</v>
      </c>
      <c r="N16" s="20" t="e">
        <f t="shared" si="26"/>
        <v>#N/A</v>
      </c>
      <c r="O16" s="54" t="str">
        <f>IF(J16&lt;=PARTIDA!$D$7,"SI","NO")</f>
        <v>SI</v>
      </c>
      <c r="P16" s="53"/>
      <c r="Q16" s="18">
        <f t="shared" si="17"/>
        <v>0</v>
      </c>
      <c r="R16" s="20" t="e">
        <f t="shared" si="27"/>
        <v>#DIV/0!</v>
      </c>
      <c r="S16" s="18" t="e">
        <f t="shared" si="28"/>
        <v>#N/A</v>
      </c>
      <c r="T16" s="18" t="e">
        <f t="shared" si="29"/>
        <v>#N/A</v>
      </c>
      <c r="U16" s="35" t="e">
        <f t="shared" si="21"/>
        <v>#N/A</v>
      </c>
      <c r="V16" s="54" t="str">
        <f>IF(P16&lt;=PARTIDA!$D$16,"SI","NO")</f>
        <v>SI</v>
      </c>
      <c r="W16" s="62"/>
      <c r="X16" s="90" t="s">
        <v>102</v>
      </c>
      <c r="Y16" s="31" t="e">
        <f t="shared" si="32"/>
        <v>#N/A</v>
      </c>
      <c r="Z16" s="31" t="e">
        <f t="shared" si="33"/>
        <v>#N/A</v>
      </c>
      <c r="AA16" s="89"/>
      <c r="AB16" s="89"/>
      <c r="AC16" s="89"/>
      <c r="AD16" s="89"/>
      <c r="AE16" s="89"/>
      <c r="AF16" s="89"/>
      <c r="AG16" s="92"/>
      <c r="AH16" s="93"/>
      <c r="AI16" s="89"/>
      <c r="AJ16" s="95"/>
      <c r="AK16" s="90" t="s">
        <v>102</v>
      </c>
      <c r="AL16" s="31" t="e">
        <f t="shared" si="35"/>
        <v>#N/A</v>
      </c>
      <c r="AM16" s="31" t="e">
        <f t="shared" si="36"/>
        <v>#N/A</v>
      </c>
      <c r="AN16" s="89"/>
      <c r="AO16" s="89"/>
      <c r="AP16" s="89"/>
      <c r="AQ16" s="89"/>
      <c r="AR16" s="89"/>
      <c r="AS16" s="89"/>
      <c r="AT16" s="89"/>
      <c r="AU16" s="89"/>
      <c r="AV16" s="89"/>
      <c r="AW16" s="95"/>
      <c r="AZ16" s="30" t="s">
        <v>115</v>
      </c>
      <c r="BL16" s="46">
        <v>0.1</v>
      </c>
    </row>
    <row r="17" spans="1:64" x14ac:dyDescent="0.4">
      <c r="A17" s="102"/>
      <c r="B17" s="21">
        <v>45418</v>
      </c>
      <c r="C17" s="9"/>
      <c r="D17" s="9"/>
      <c r="E17" s="11"/>
      <c r="F17" s="11"/>
      <c r="G17" s="12">
        <f>+(F17-E17)*1440</f>
        <v>0</v>
      </c>
      <c r="H17" s="12" t="e">
        <f>VLOOKUP(D17,Tabla1[],2,FALSE)</f>
        <v>#N/A</v>
      </c>
      <c r="I17" s="48" t="e">
        <f>+H17*G17</f>
        <v>#N/A</v>
      </c>
      <c r="J17" s="53"/>
      <c r="K17" s="18">
        <f>+J17/1000</f>
        <v>0</v>
      </c>
      <c r="L17" s="18" t="e">
        <f>+K17/(I17/1000)</f>
        <v>#N/A</v>
      </c>
      <c r="M17" s="18" t="e">
        <f>+L17*480/G17</f>
        <v>#N/A</v>
      </c>
      <c r="N17" s="20" t="e">
        <f>+(M17/3)</f>
        <v>#N/A</v>
      </c>
      <c r="O17" s="54" t="str">
        <f>IF(J17&lt;=PARTIDA!$D$7,"SI","NO")</f>
        <v>SI</v>
      </c>
      <c r="P17" s="53"/>
      <c r="Q17" s="18">
        <f t="shared" si="17"/>
        <v>0</v>
      </c>
      <c r="R17" s="20" t="e">
        <f t="shared" si="27"/>
        <v>#DIV/0!</v>
      </c>
      <c r="S17" s="18" t="e">
        <f t="shared" si="28"/>
        <v>#N/A</v>
      </c>
      <c r="T17" s="18" t="e">
        <f t="shared" si="29"/>
        <v>#N/A</v>
      </c>
      <c r="U17" s="35" t="e">
        <f t="shared" si="21"/>
        <v>#N/A</v>
      </c>
      <c r="V17" s="54" t="str">
        <f>IF(P17&lt;=PARTIDA!$D$16,"SI","NO")</f>
        <v>SI</v>
      </c>
      <c r="W17" s="62"/>
      <c r="X17" s="90"/>
      <c r="Y17" s="91" t="s">
        <v>103</v>
      </c>
      <c r="Z17" s="31" t="e">
        <f t="shared" si="33"/>
        <v>#N/A</v>
      </c>
      <c r="AA17" s="89"/>
      <c r="AB17" s="89"/>
      <c r="AC17" s="89"/>
      <c r="AD17" s="89"/>
      <c r="AE17" s="89"/>
      <c r="AF17" s="89"/>
      <c r="AG17" s="92"/>
      <c r="AH17" s="93"/>
      <c r="AI17" s="89"/>
      <c r="AJ17" s="95"/>
      <c r="AK17" s="90"/>
      <c r="AL17" s="91" t="s">
        <v>103</v>
      </c>
      <c r="AM17" s="31" t="e">
        <f t="shared" si="36"/>
        <v>#N/A</v>
      </c>
      <c r="AN17" s="89"/>
      <c r="AO17" s="89"/>
      <c r="AP17" s="89"/>
      <c r="AQ17" s="89"/>
      <c r="AR17" s="89"/>
      <c r="AS17" s="89"/>
      <c r="AT17" s="89"/>
      <c r="AU17" s="89"/>
      <c r="AV17" s="89"/>
      <c r="AW17" s="95"/>
      <c r="AZ17" s="45" t="s">
        <v>116</v>
      </c>
      <c r="BL17" s="46">
        <v>0.1</v>
      </c>
    </row>
    <row r="18" spans="1:64" ht="69.599999999999994" x14ac:dyDescent="0.4">
      <c r="A18" s="103"/>
      <c r="B18" s="21">
        <v>45449</v>
      </c>
      <c r="C18" s="9"/>
      <c r="D18" s="9"/>
      <c r="E18" s="11"/>
      <c r="F18" s="11"/>
      <c r="G18" s="12">
        <f t="shared" si="22"/>
        <v>0</v>
      </c>
      <c r="H18" s="12" t="e">
        <f>VLOOKUP(D18,Tabla1[],2,FALSE)</f>
        <v>#N/A</v>
      </c>
      <c r="I18" s="48" t="e">
        <f t="shared" si="23"/>
        <v>#N/A</v>
      </c>
      <c r="J18" s="53"/>
      <c r="K18" s="18">
        <f t="shared" ref="K18:K81" si="37">+J18/1000</f>
        <v>0</v>
      </c>
      <c r="L18" s="18" t="e">
        <f t="shared" si="24"/>
        <v>#N/A</v>
      </c>
      <c r="M18" s="18" t="e">
        <f t="shared" si="25"/>
        <v>#N/A</v>
      </c>
      <c r="N18" s="20" t="e">
        <f t="shared" si="26"/>
        <v>#N/A</v>
      </c>
      <c r="O18" s="54" t="str">
        <f>IF(J18&lt;=PARTIDA!$D$7,"SI","NO")</f>
        <v>SI</v>
      </c>
      <c r="P18" s="53"/>
      <c r="Q18" s="18">
        <f t="shared" si="17"/>
        <v>0</v>
      </c>
      <c r="R18" s="20" t="e">
        <f t="shared" si="27"/>
        <v>#DIV/0!</v>
      </c>
      <c r="S18" s="18" t="e">
        <f t="shared" si="28"/>
        <v>#N/A</v>
      </c>
      <c r="T18" s="18" t="e">
        <f t="shared" si="29"/>
        <v>#N/A</v>
      </c>
      <c r="U18" s="35" t="e">
        <f t="shared" si="21"/>
        <v>#N/A</v>
      </c>
      <c r="V18" s="54" t="str">
        <f>IF(P18&lt;=PARTIDA!$D$16,"SI","NO")</f>
        <v>SI</v>
      </c>
      <c r="W18" s="62"/>
      <c r="X18" s="90"/>
      <c r="Y18" s="91"/>
      <c r="Z18" s="32" t="s">
        <v>104</v>
      </c>
      <c r="AA18" s="89"/>
      <c r="AB18" s="89"/>
      <c r="AC18" s="89"/>
      <c r="AD18" s="89"/>
      <c r="AE18" s="89"/>
      <c r="AF18" s="89"/>
      <c r="AG18" s="92"/>
      <c r="AH18" s="93"/>
      <c r="AI18" s="89"/>
      <c r="AJ18" s="95"/>
      <c r="AK18" s="90"/>
      <c r="AL18" s="91"/>
      <c r="AM18" s="32" t="s">
        <v>104</v>
      </c>
      <c r="AN18" s="89"/>
      <c r="AO18" s="89"/>
      <c r="AP18" s="89"/>
      <c r="AQ18" s="89"/>
      <c r="AR18" s="89"/>
      <c r="AS18" s="89"/>
      <c r="AT18" s="89"/>
      <c r="AU18" s="89"/>
      <c r="AV18" s="89"/>
      <c r="AW18" s="95"/>
      <c r="BL18" s="46">
        <v>0.1</v>
      </c>
    </row>
    <row r="19" spans="1:64" ht="6.6" customHeight="1" x14ac:dyDescent="0.4">
      <c r="A19" s="14"/>
      <c r="B19" s="13"/>
      <c r="C19" s="15"/>
      <c r="D19" s="15"/>
      <c r="E19" s="16"/>
      <c r="F19" s="16"/>
      <c r="G19" s="17"/>
      <c r="H19" s="17"/>
      <c r="I19" s="49"/>
      <c r="J19" s="55"/>
      <c r="K19" s="19"/>
      <c r="L19" s="19"/>
      <c r="M19" s="19"/>
      <c r="N19" s="37"/>
      <c r="O19" s="56"/>
      <c r="P19" s="55"/>
      <c r="Q19" s="19"/>
      <c r="R19" s="19"/>
      <c r="S19" s="19"/>
      <c r="T19" s="19"/>
      <c r="U19" s="36"/>
      <c r="V19" s="64"/>
      <c r="W19" s="40"/>
      <c r="X19" s="72"/>
      <c r="Y19" s="13"/>
      <c r="Z19" s="13"/>
      <c r="AA19" s="13"/>
      <c r="AB19" s="13"/>
      <c r="AC19" s="13"/>
      <c r="AD19" s="13"/>
      <c r="AE19" s="13"/>
      <c r="AF19" s="13"/>
      <c r="AG19" s="39"/>
      <c r="AH19" s="41"/>
      <c r="AI19" s="40"/>
      <c r="AJ19" s="73"/>
      <c r="AK19" s="72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40"/>
      <c r="AW19" s="73"/>
      <c r="BL19" s="46">
        <v>0.1</v>
      </c>
    </row>
    <row r="20" spans="1:64" x14ac:dyDescent="0.4">
      <c r="A20" s="101" t="s">
        <v>75</v>
      </c>
      <c r="B20" s="21">
        <v>45293</v>
      </c>
      <c r="C20" s="9"/>
      <c r="D20" s="9"/>
      <c r="E20" s="11"/>
      <c r="F20" s="11"/>
      <c r="G20" s="12">
        <f t="shared" si="22"/>
        <v>0</v>
      </c>
      <c r="H20" s="12" t="e">
        <f>VLOOKUP(D20,Tabla1[],2,FALSE)</f>
        <v>#N/A</v>
      </c>
      <c r="I20" s="48" t="e">
        <f t="shared" si="23"/>
        <v>#N/A</v>
      </c>
      <c r="J20" s="53"/>
      <c r="K20" s="18">
        <f t="shared" si="37"/>
        <v>0</v>
      </c>
      <c r="L20" s="18" t="e">
        <f t="shared" ref="L20:L25" si="38">+K20/(I20/1000)</f>
        <v>#N/A</v>
      </c>
      <c r="M20" s="18" t="e">
        <f t="shared" ref="M20:M25" si="39">+L20*480/G20</f>
        <v>#N/A</v>
      </c>
      <c r="N20" s="20" t="e">
        <f t="shared" ref="N20:N25" si="40">+(M20/3)</f>
        <v>#N/A</v>
      </c>
      <c r="O20" s="54" t="str">
        <f>IF(J20&lt;=PARTIDA!$D$7,"SI","NO")</f>
        <v>SI</v>
      </c>
      <c r="P20" s="53"/>
      <c r="Q20" s="18">
        <f t="shared" si="17"/>
        <v>0</v>
      </c>
      <c r="R20" s="20" t="e">
        <f t="shared" ref="R20:R25" si="41">+Q20/K20</f>
        <v>#DIV/0!</v>
      </c>
      <c r="S20" s="18" t="e">
        <f t="shared" ref="S20:S25" si="42">+Q20/(I20/1000)</f>
        <v>#N/A</v>
      </c>
      <c r="T20" s="18" t="e">
        <f t="shared" ref="T20:T25" si="43">+S20*480/G20</f>
        <v>#N/A</v>
      </c>
      <c r="U20" s="35" t="e">
        <f t="shared" si="21"/>
        <v>#N/A</v>
      </c>
      <c r="V20" s="54" t="str">
        <f>IF(P20&lt;=PARTIDA!$D$16,"SI","NO")</f>
        <v>SI</v>
      </c>
      <c r="W20" s="62"/>
      <c r="X20" s="71" t="e">
        <f>IF(N20&lt;10%, "CONFORMIDAD", "NO CONFORMIDAD")</f>
        <v>#N/A</v>
      </c>
      <c r="Y20" s="31" t="e">
        <f>IF(N20&lt;15%, "CONFORMIDAD", "NO CONFORMIDAD")</f>
        <v>#N/A</v>
      </c>
      <c r="Z20" s="31" t="e">
        <f>IF(N20&lt;20%, "CONFORMIDAD", "NO CONFORMIDAD")</f>
        <v>#N/A</v>
      </c>
      <c r="AA20" s="89"/>
      <c r="AB20" s="89"/>
      <c r="AC20" s="89"/>
      <c r="AD20" s="89"/>
      <c r="AE20" s="89">
        <f>COUNT(N20:N25)</f>
        <v>0</v>
      </c>
      <c r="AF20" s="89"/>
      <c r="AG20" s="92" t="e">
        <f>VLOOKUP(AE20,Tabla2[],2,FALSE)</f>
        <v>#N/A</v>
      </c>
      <c r="AH20" s="93" t="e">
        <f>IF(AF20&gt;=AG20,"CONFORMIDAD","NO CONFORMIDAD")</f>
        <v>#N/A</v>
      </c>
      <c r="AI20" s="89"/>
      <c r="AJ20" s="94">
        <f>+B25+(AI20*30)</f>
        <v>45449</v>
      </c>
      <c r="AK20" s="71" t="e">
        <f>IF(U20&lt;10%, "CONFORMIDAD", "NO CONFORMIDAD")</f>
        <v>#N/A</v>
      </c>
      <c r="AL20" s="31" t="e">
        <f>IF(U20&lt;15%, "CONFORMIDAD", "NO CONFORMIDAD")</f>
        <v>#N/A</v>
      </c>
      <c r="AM20" s="31" t="e">
        <f>IF(U20&lt;20%, "CONFORMIDAD", "NO CONFORMIDAD")</f>
        <v>#N/A</v>
      </c>
      <c r="AN20" s="89"/>
      <c r="AO20" s="89"/>
      <c r="AP20" s="89"/>
      <c r="AQ20" s="89"/>
      <c r="AR20" s="89">
        <f>COUNT(N20:N25)</f>
        <v>0</v>
      </c>
      <c r="AS20" s="89"/>
      <c r="AT20" s="89" t="e">
        <f>VLOOKUP(AR20,Tabla2[],2,FALSE)</f>
        <v>#N/A</v>
      </c>
      <c r="AU20" s="89" t="e">
        <f>IF(AS20&gt;=AT20,"CONFORMIDAD","NO CONFORMIDAD")</f>
        <v>#N/A</v>
      </c>
      <c r="AV20" s="96"/>
      <c r="AW20" s="108">
        <f>+B25+(AV20*30)</f>
        <v>45449</v>
      </c>
      <c r="BL20" s="46">
        <v>0.1</v>
      </c>
    </row>
    <row r="21" spans="1:64" x14ac:dyDescent="0.4">
      <c r="A21" s="102"/>
      <c r="B21" s="21">
        <v>45316</v>
      </c>
      <c r="C21" s="9"/>
      <c r="D21" s="9"/>
      <c r="E21" s="11"/>
      <c r="F21" s="11"/>
      <c r="G21" s="12">
        <f t="shared" ref="G21:G23" si="44">+(F21-E21)*1440</f>
        <v>0</v>
      </c>
      <c r="H21" s="12" t="e">
        <f>VLOOKUP(D21,Tabla1[],2,FALSE)</f>
        <v>#N/A</v>
      </c>
      <c r="I21" s="48" t="e">
        <f t="shared" ref="I21:I23" si="45">+H21*G21</f>
        <v>#N/A</v>
      </c>
      <c r="J21" s="53"/>
      <c r="K21" s="18">
        <f t="shared" si="37"/>
        <v>0</v>
      </c>
      <c r="L21" s="18" t="e">
        <f t="shared" si="38"/>
        <v>#N/A</v>
      </c>
      <c r="M21" s="18" t="e">
        <f t="shared" si="39"/>
        <v>#N/A</v>
      </c>
      <c r="N21" s="20" t="e">
        <f t="shared" si="40"/>
        <v>#N/A</v>
      </c>
      <c r="O21" s="54" t="str">
        <f>IF(J21&lt;=PARTIDA!$D$7,"SI","NO")</f>
        <v>SI</v>
      </c>
      <c r="P21" s="53"/>
      <c r="Q21" s="18">
        <f t="shared" ref="Q21:Q23" si="46">+P21/1000</f>
        <v>0</v>
      </c>
      <c r="R21" s="20" t="e">
        <f t="shared" si="41"/>
        <v>#DIV/0!</v>
      </c>
      <c r="S21" s="18" t="e">
        <f t="shared" si="42"/>
        <v>#N/A</v>
      </c>
      <c r="T21" s="18" t="e">
        <f t="shared" si="43"/>
        <v>#N/A</v>
      </c>
      <c r="U21" s="35" t="e">
        <f t="shared" ref="U21:U23" si="47">+(T21/0.05)</f>
        <v>#N/A</v>
      </c>
      <c r="V21" s="54" t="str">
        <f>IF(P21&lt;=PARTIDA!$D$16,"SI","NO")</f>
        <v>SI</v>
      </c>
      <c r="W21" s="62"/>
      <c r="X21" s="71" t="e">
        <f t="shared" ref="X21:X22" si="48">IF(N21&lt;10%, "CONFORMIDAD", "NO CONFORMIDAD")</f>
        <v>#N/A</v>
      </c>
      <c r="Y21" s="31" t="e">
        <f t="shared" ref="Y21:Y23" si="49">IF(N21&lt;15%, "CONFORMIDAD", "NO CONFORMIDAD")</f>
        <v>#N/A</v>
      </c>
      <c r="Z21" s="31" t="e">
        <f t="shared" ref="Z21:Z24" si="50">IF(N21&lt;20%, "CONFORMIDAD", "NO CONFORMIDAD")</f>
        <v>#N/A</v>
      </c>
      <c r="AA21" s="89"/>
      <c r="AB21" s="89"/>
      <c r="AC21" s="89"/>
      <c r="AD21" s="89"/>
      <c r="AE21" s="89"/>
      <c r="AF21" s="89"/>
      <c r="AG21" s="92"/>
      <c r="AH21" s="93"/>
      <c r="AI21" s="89"/>
      <c r="AJ21" s="95"/>
      <c r="AK21" s="71" t="e">
        <f t="shared" ref="AK21:AK22" si="51">IF(U21&lt;10%, "CONFORMIDAD", "NO CONFORMIDAD")</f>
        <v>#N/A</v>
      </c>
      <c r="AL21" s="31" t="e">
        <f t="shared" ref="AL21:AL23" si="52">IF(U21&lt;15%, "CONFORMIDAD", "NO CONFORMIDAD")</f>
        <v>#N/A</v>
      </c>
      <c r="AM21" s="31" t="e">
        <f t="shared" ref="AM21:AM24" si="53">IF(U21&lt;20%, "CONFORMIDAD", "NO CONFORMIDAD")</f>
        <v>#N/A</v>
      </c>
      <c r="AN21" s="89"/>
      <c r="AO21" s="89"/>
      <c r="AP21" s="89"/>
      <c r="AQ21" s="89"/>
      <c r="AR21" s="89"/>
      <c r="AS21" s="89"/>
      <c r="AT21" s="89"/>
      <c r="AU21" s="89"/>
      <c r="AV21" s="89"/>
      <c r="AW21" s="95"/>
      <c r="BL21" s="46">
        <v>0.1</v>
      </c>
    </row>
    <row r="22" spans="1:64" x14ac:dyDescent="0.4">
      <c r="A22" s="102"/>
      <c r="B22" s="21">
        <v>45325</v>
      </c>
      <c r="C22" s="9"/>
      <c r="D22" s="9"/>
      <c r="E22" s="11"/>
      <c r="F22" s="11"/>
      <c r="G22" s="12">
        <f t="shared" si="44"/>
        <v>0</v>
      </c>
      <c r="H22" s="12" t="e">
        <f>VLOOKUP(D22,Tabla1[],2,FALSE)</f>
        <v>#N/A</v>
      </c>
      <c r="I22" s="48" t="e">
        <f t="shared" si="45"/>
        <v>#N/A</v>
      </c>
      <c r="J22" s="53"/>
      <c r="K22" s="18">
        <f t="shared" si="37"/>
        <v>0</v>
      </c>
      <c r="L22" s="18" t="e">
        <f t="shared" si="38"/>
        <v>#N/A</v>
      </c>
      <c r="M22" s="18" t="e">
        <f t="shared" si="39"/>
        <v>#N/A</v>
      </c>
      <c r="N22" s="20" t="e">
        <f t="shared" si="40"/>
        <v>#N/A</v>
      </c>
      <c r="O22" s="54" t="str">
        <f>IF(J22&lt;=PARTIDA!$D$7,"SI","NO")</f>
        <v>SI</v>
      </c>
      <c r="P22" s="53"/>
      <c r="Q22" s="18">
        <f t="shared" si="46"/>
        <v>0</v>
      </c>
      <c r="R22" s="20" t="e">
        <f t="shared" si="41"/>
        <v>#DIV/0!</v>
      </c>
      <c r="S22" s="18" t="e">
        <f t="shared" si="42"/>
        <v>#N/A</v>
      </c>
      <c r="T22" s="18" t="e">
        <f t="shared" si="43"/>
        <v>#N/A</v>
      </c>
      <c r="U22" s="35" t="e">
        <f t="shared" si="47"/>
        <v>#N/A</v>
      </c>
      <c r="V22" s="54" t="str">
        <f>IF(P22&lt;=PARTIDA!$D$16,"SI","NO")</f>
        <v>SI</v>
      </c>
      <c r="W22" s="62"/>
      <c r="X22" s="71" t="e">
        <f t="shared" si="48"/>
        <v>#N/A</v>
      </c>
      <c r="Y22" s="31" t="e">
        <f t="shared" si="49"/>
        <v>#N/A</v>
      </c>
      <c r="Z22" s="31" t="e">
        <f t="shared" si="50"/>
        <v>#N/A</v>
      </c>
      <c r="AA22" s="89"/>
      <c r="AB22" s="89"/>
      <c r="AC22" s="89"/>
      <c r="AD22" s="89"/>
      <c r="AE22" s="89"/>
      <c r="AF22" s="89"/>
      <c r="AG22" s="92"/>
      <c r="AH22" s="93"/>
      <c r="AI22" s="89"/>
      <c r="AJ22" s="95"/>
      <c r="AK22" s="71" t="e">
        <f t="shared" si="51"/>
        <v>#N/A</v>
      </c>
      <c r="AL22" s="31" t="e">
        <f t="shared" si="52"/>
        <v>#N/A</v>
      </c>
      <c r="AM22" s="31" t="e">
        <f t="shared" si="53"/>
        <v>#N/A</v>
      </c>
      <c r="AN22" s="89"/>
      <c r="AO22" s="89"/>
      <c r="AP22" s="89"/>
      <c r="AQ22" s="89"/>
      <c r="AR22" s="89"/>
      <c r="AS22" s="89"/>
      <c r="AT22" s="89"/>
      <c r="AU22" s="89"/>
      <c r="AV22" s="89"/>
      <c r="AW22" s="95"/>
      <c r="BL22" s="46">
        <v>0.1</v>
      </c>
    </row>
    <row r="23" spans="1:64" x14ac:dyDescent="0.4">
      <c r="A23" s="102"/>
      <c r="B23" s="21">
        <v>45356</v>
      </c>
      <c r="C23" s="9"/>
      <c r="D23" s="9"/>
      <c r="E23" s="11"/>
      <c r="F23" s="11"/>
      <c r="G23" s="12">
        <f t="shared" si="44"/>
        <v>0</v>
      </c>
      <c r="H23" s="12" t="e">
        <f>VLOOKUP(D23,Tabla1[],2,FALSE)</f>
        <v>#N/A</v>
      </c>
      <c r="I23" s="48" t="e">
        <f t="shared" si="45"/>
        <v>#N/A</v>
      </c>
      <c r="J23" s="53"/>
      <c r="K23" s="18">
        <f t="shared" si="37"/>
        <v>0</v>
      </c>
      <c r="L23" s="18" t="e">
        <f t="shared" si="38"/>
        <v>#N/A</v>
      </c>
      <c r="M23" s="18" t="e">
        <f t="shared" si="39"/>
        <v>#N/A</v>
      </c>
      <c r="N23" s="20" t="e">
        <f t="shared" si="40"/>
        <v>#N/A</v>
      </c>
      <c r="O23" s="54" t="str">
        <f>IF(J23&lt;=PARTIDA!$D$7,"SI","NO")</f>
        <v>SI</v>
      </c>
      <c r="P23" s="53"/>
      <c r="Q23" s="18">
        <f t="shared" si="46"/>
        <v>0</v>
      </c>
      <c r="R23" s="20" t="e">
        <f t="shared" si="41"/>
        <v>#DIV/0!</v>
      </c>
      <c r="S23" s="18" t="e">
        <f t="shared" si="42"/>
        <v>#N/A</v>
      </c>
      <c r="T23" s="18" t="e">
        <f t="shared" si="43"/>
        <v>#N/A</v>
      </c>
      <c r="U23" s="35" t="e">
        <f t="shared" si="47"/>
        <v>#N/A</v>
      </c>
      <c r="V23" s="54" t="str">
        <f>IF(P23&lt;=PARTIDA!$D$16,"SI","NO")</f>
        <v>SI</v>
      </c>
      <c r="W23" s="62"/>
      <c r="X23" s="90" t="s">
        <v>102</v>
      </c>
      <c r="Y23" s="31" t="e">
        <f t="shared" si="49"/>
        <v>#N/A</v>
      </c>
      <c r="Z23" s="31" t="e">
        <f t="shared" si="50"/>
        <v>#N/A</v>
      </c>
      <c r="AA23" s="89"/>
      <c r="AB23" s="89"/>
      <c r="AC23" s="89"/>
      <c r="AD23" s="89"/>
      <c r="AE23" s="89"/>
      <c r="AF23" s="89"/>
      <c r="AG23" s="92"/>
      <c r="AH23" s="93"/>
      <c r="AI23" s="89"/>
      <c r="AJ23" s="95"/>
      <c r="AK23" s="90" t="s">
        <v>102</v>
      </c>
      <c r="AL23" s="31" t="e">
        <f t="shared" si="52"/>
        <v>#N/A</v>
      </c>
      <c r="AM23" s="31" t="e">
        <f t="shared" si="53"/>
        <v>#N/A</v>
      </c>
      <c r="AN23" s="89"/>
      <c r="AO23" s="89"/>
      <c r="AP23" s="89"/>
      <c r="AQ23" s="89"/>
      <c r="AR23" s="89"/>
      <c r="AS23" s="89"/>
      <c r="AT23" s="89"/>
      <c r="AU23" s="89"/>
      <c r="AV23" s="89"/>
      <c r="AW23" s="95"/>
      <c r="BL23" s="46">
        <v>0.1</v>
      </c>
    </row>
    <row r="24" spans="1:64" x14ac:dyDescent="0.4">
      <c r="A24" s="102"/>
      <c r="B24" s="21">
        <v>45418</v>
      </c>
      <c r="C24" s="9"/>
      <c r="D24" s="9"/>
      <c r="E24" s="11"/>
      <c r="F24" s="11"/>
      <c r="G24" s="12">
        <f>+(F24-E24)*1440</f>
        <v>0</v>
      </c>
      <c r="H24" s="12" t="e">
        <f>VLOOKUP(D24,Tabla1[],2,FALSE)</f>
        <v>#N/A</v>
      </c>
      <c r="I24" s="48" t="e">
        <f>+H24*G24</f>
        <v>#N/A</v>
      </c>
      <c r="J24" s="53"/>
      <c r="K24" s="18">
        <f>+J24/1000</f>
        <v>0</v>
      </c>
      <c r="L24" s="18" t="e">
        <f>+K24/(I24/1000)</f>
        <v>#N/A</v>
      </c>
      <c r="M24" s="18" t="e">
        <f>+L24*480/G24</f>
        <v>#N/A</v>
      </c>
      <c r="N24" s="20" t="e">
        <f>+(M24/3)</f>
        <v>#N/A</v>
      </c>
      <c r="O24" s="54" t="str">
        <f>IF(J24&lt;=PARTIDA!$D$7,"SI","NO")</f>
        <v>SI</v>
      </c>
      <c r="P24" s="53"/>
      <c r="Q24" s="18">
        <f t="shared" si="17"/>
        <v>0</v>
      </c>
      <c r="R24" s="20" t="e">
        <f t="shared" si="41"/>
        <v>#DIV/0!</v>
      </c>
      <c r="S24" s="18" t="e">
        <f t="shared" si="42"/>
        <v>#N/A</v>
      </c>
      <c r="T24" s="18" t="e">
        <f t="shared" si="43"/>
        <v>#N/A</v>
      </c>
      <c r="U24" s="35" t="e">
        <f t="shared" si="21"/>
        <v>#N/A</v>
      </c>
      <c r="V24" s="54" t="str">
        <f>IF(P24&lt;=PARTIDA!$D$16,"SI","NO")</f>
        <v>SI</v>
      </c>
      <c r="W24" s="62"/>
      <c r="X24" s="90"/>
      <c r="Y24" s="91" t="s">
        <v>103</v>
      </c>
      <c r="Z24" s="31" t="e">
        <f t="shared" si="50"/>
        <v>#N/A</v>
      </c>
      <c r="AA24" s="89"/>
      <c r="AB24" s="89"/>
      <c r="AC24" s="89"/>
      <c r="AD24" s="89"/>
      <c r="AE24" s="89"/>
      <c r="AF24" s="89"/>
      <c r="AG24" s="92"/>
      <c r="AH24" s="93"/>
      <c r="AI24" s="89"/>
      <c r="AJ24" s="95"/>
      <c r="AK24" s="90"/>
      <c r="AL24" s="91" t="s">
        <v>103</v>
      </c>
      <c r="AM24" s="31" t="e">
        <f t="shared" si="53"/>
        <v>#N/A</v>
      </c>
      <c r="AN24" s="89"/>
      <c r="AO24" s="89"/>
      <c r="AP24" s="89"/>
      <c r="AQ24" s="89"/>
      <c r="AR24" s="89"/>
      <c r="AS24" s="89"/>
      <c r="AT24" s="89"/>
      <c r="AU24" s="89"/>
      <c r="AV24" s="89"/>
      <c r="AW24" s="95"/>
      <c r="BL24" s="46">
        <v>0.1</v>
      </c>
    </row>
    <row r="25" spans="1:64" ht="69.599999999999994" x14ac:dyDescent="0.4">
      <c r="A25" s="103"/>
      <c r="B25" s="21">
        <v>45449</v>
      </c>
      <c r="C25" s="9"/>
      <c r="D25" s="9"/>
      <c r="E25" s="11"/>
      <c r="F25" s="11"/>
      <c r="G25" s="12">
        <f t="shared" si="22"/>
        <v>0</v>
      </c>
      <c r="H25" s="12" t="e">
        <f>VLOOKUP(D25,Tabla1[],2,FALSE)</f>
        <v>#N/A</v>
      </c>
      <c r="I25" s="48" t="e">
        <f t="shared" si="23"/>
        <v>#N/A</v>
      </c>
      <c r="J25" s="53"/>
      <c r="K25" s="18">
        <f t="shared" si="37"/>
        <v>0</v>
      </c>
      <c r="L25" s="18" t="e">
        <f t="shared" si="38"/>
        <v>#N/A</v>
      </c>
      <c r="M25" s="18" t="e">
        <f t="shared" si="39"/>
        <v>#N/A</v>
      </c>
      <c r="N25" s="20" t="e">
        <f t="shared" si="40"/>
        <v>#N/A</v>
      </c>
      <c r="O25" s="54" t="str">
        <f>IF(J25&lt;=PARTIDA!$D$7,"SI","NO")</f>
        <v>SI</v>
      </c>
      <c r="P25" s="53"/>
      <c r="Q25" s="18">
        <f t="shared" si="17"/>
        <v>0</v>
      </c>
      <c r="R25" s="20" t="e">
        <f t="shared" si="41"/>
        <v>#DIV/0!</v>
      </c>
      <c r="S25" s="18" t="e">
        <f t="shared" si="42"/>
        <v>#N/A</v>
      </c>
      <c r="T25" s="18" t="e">
        <f t="shared" si="43"/>
        <v>#N/A</v>
      </c>
      <c r="U25" s="35" t="e">
        <f t="shared" si="21"/>
        <v>#N/A</v>
      </c>
      <c r="V25" s="54" t="str">
        <f>IF(P25&lt;=PARTIDA!$D$16,"SI","NO")</f>
        <v>SI</v>
      </c>
      <c r="W25" s="62"/>
      <c r="X25" s="90"/>
      <c r="Y25" s="91"/>
      <c r="Z25" s="32" t="s">
        <v>104</v>
      </c>
      <c r="AA25" s="89"/>
      <c r="AB25" s="89"/>
      <c r="AC25" s="89"/>
      <c r="AD25" s="89"/>
      <c r="AE25" s="89"/>
      <c r="AF25" s="89"/>
      <c r="AG25" s="92"/>
      <c r="AH25" s="93"/>
      <c r="AI25" s="89"/>
      <c r="AJ25" s="95"/>
      <c r="AK25" s="90"/>
      <c r="AL25" s="91"/>
      <c r="AM25" s="32" t="s">
        <v>104</v>
      </c>
      <c r="AN25" s="89"/>
      <c r="AO25" s="89"/>
      <c r="AP25" s="89"/>
      <c r="AQ25" s="89"/>
      <c r="AR25" s="89"/>
      <c r="AS25" s="89"/>
      <c r="AT25" s="89"/>
      <c r="AU25" s="89"/>
      <c r="AV25" s="89"/>
      <c r="AW25" s="95"/>
      <c r="BL25" s="46">
        <v>0.1</v>
      </c>
    </row>
    <row r="26" spans="1:64" ht="6.6" customHeight="1" x14ac:dyDescent="0.4">
      <c r="A26" s="14"/>
      <c r="B26" s="13"/>
      <c r="C26" s="15"/>
      <c r="D26" s="15"/>
      <c r="E26" s="16"/>
      <c r="F26" s="16"/>
      <c r="G26" s="17"/>
      <c r="H26" s="17"/>
      <c r="I26" s="49"/>
      <c r="J26" s="55"/>
      <c r="K26" s="19"/>
      <c r="L26" s="19"/>
      <c r="M26" s="19"/>
      <c r="N26" s="37"/>
      <c r="O26" s="56"/>
      <c r="P26" s="55"/>
      <c r="Q26" s="19"/>
      <c r="R26" s="19"/>
      <c r="S26" s="19"/>
      <c r="T26" s="19"/>
      <c r="U26" s="36"/>
      <c r="V26" s="64"/>
      <c r="W26" s="40"/>
      <c r="X26" s="72"/>
      <c r="Y26" s="13"/>
      <c r="Z26" s="13"/>
      <c r="AA26" s="13"/>
      <c r="AB26" s="13"/>
      <c r="AC26" s="13"/>
      <c r="AD26" s="13"/>
      <c r="AE26" s="13"/>
      <c r="AF26" s="13"/>
      <c r="AG26" s="39"/>
      <c r="AH26" s="41"/>
      <c r="AI26" s="40"/>
      <c r="AJ26" s="73"/>
      <c r="AK26" s="72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40"/>
      <c r="AW26" s="73"/>
      <c r="BL26" s="46">
        <v>0.1</v>
      </c>
    </row>
    <row r="27" spans="1:64" x14ac:dyDescent="0.4">
      <c r="A27" s="101" t="s">
        <v>77</v>
      </c>
      <c r="B27" s="21">
        <v>45292</v>
      </c>
      <c r="C27" s="9"/>
      <c r="D27" s="9"/>
      <c r="E27" s="11"/>
      <c r="F27" s="11"/>
      <c r="G27" s="12">
        <f t="shared" si="22"/>
        <v>0</v>
      </c>
      <c r="H27" s="12" t="e">
        <f>VLOOKUP(D27,Tabla1[],2,FALSE)</f>
        <v>#N/A</v>
      </c>
      <c r="I27" s="48" t="e">
        <f t="shared" si="23"/>
        <v>#N/A</v>
      </c>
      <c r="J27" s="53"/>
      <c r="K27" s="18">
        <f t="shared" si="37"/>
        <v>0</v>
      </c>
      <c r="L27" s="18" t="e">
        <f t="shared" ref="L27:L32" si="54">+K27/(I27/1000)</f>
        <v>#N/A</v>
      </c>
      <c r="M27" s="18" t="e">
        <f t="shared" ref="M27:M32" si="55">+L27*480/G27</f>
        <v>#N/A</v>
      </c>
      <c r="N27" s="20" t="e">
        <f t="shared" ref="N27:N32" si="56">+(M27/3)</f>
        <v>#N/A</v>
      </c>
      <c r="O27" s="54" t="str">
        <f>IF(J27&lt;=PARTIDA!$D$7,"SI","NO")</f>
        <v>SI</v>
      </c>
      <c r="P27" s="53"/>
      <c r="Q27" s="18">
        <f t="shared" si="17"/>
        <v>0</v>
      </c>
      <c r="R27" s="20" t="e">
        <f t="shared" ref="R27:R32" si="57">+Q27/K27</f>
        <v>#DIV/0!</v>
      </c>
      <c r="S27" s="18" t="e">
        <f t="shared" ref="S27:S32" si="58">+Q27/(I27/1000)</f>
        <v>#N/A</v>
      </c>
      <c r="T27" s="18" t="e">
        <f t="shared" ref="T27:T32" si="59">+S27*480/G27</f>
        <v>#N/A</v>
      </c>
      <c r="U27" s="35" t="e">
        <f t="shared" si="21"/>
        <v>#N/A</v>
      </c>
      <c r="V27" s="54" t="str">
        <f>IF(P27&lt;=PARTIDA!$D$16,"SI","NO")</f>
        <v>SI</v>
      </c>
      <c r="W27" s="62"/>
      <c r="X27" s="71" t="e">
        <f>IF(N27&lt;10%, "CONFORMIDAD", "NO CONFORMIDAD")</f>
        <v>#N/A</v>
      </c>
      <c r="Y27" s="31" t="e">
        <f>IF(N27&lt;15%, "CONFORMIDAD", "NO CONFORMIDAD")</f>
        <v>#N/A</v>
      </c>
      <c r="Z27" s="31" t="e">
        <f>IF(N27&lt;20%, "CONFORMIDAD", "NO CONFORMIDAD")</f>
        <v>#N/A</v>
      </c>
      <c r="AA27" s="89"/>
      <c r="AB27" s="89"/>
      <c r="AC27" s="89"/>
      <c r="AD27" s="89"/>
      <c r="AE27" s="89">
        <f>COUNT(N27:N32)</f>
        <v>0</v>
      </c>
      <c r="AF27" s="89"/>
      <c r="AG27" s="92" t="e">
        <f>VLOOKUP(AE27,Tabla2[],2,FALSE)</f>
        <v>#N/A</v>
      </c>
      <c r="AH27" s="93" t="e">
        <f>IF(AF27&gt;=AG27,"CONFORMIDAD","NO CONFORMIDAD")</f>
        <v>#N/A</v>
      </c>
      <c r="AI27" s="89"/>
      <c r="AJ27" s="94">
        <f>+B32+(AI27*30)</f>
        <v>45536</v>
      </c>
      <c r="AK27" s="71" t="e">
        <f>IF(U27&lt;10%, "CONFORMIDAD", "NO CONFORMIDAD")</f>
        <v>#N/A</v>
      </c>
      <c r="AL27" s="31" t="e">
        <f>IF(U27&lt;15%, "CONFORMIDAD", "NO CONFORMIDAD")</f>
        <v>#N/A</v>
      </c>
      <c r="AM27" s="31" t="e">
        <f>IF(U27&lt;20%, "CONFORMIDAD", "NO CONFORMIDAD")</f>
        <v>#N/A</v>
      </c>
      <c r="AN27" s="89"/>
      <c r="AO27" s="89"/>
      <c r="AP27" s="89"/>
      <c r="AQ27" s="89"/>
      <c r="AR27" s="89">
        <f>COUNT(N27:N32)</f>
        <v>0</v>
      </c>
      <c r="AS27" s="89"/>
      <c r="AT27" s="89" t="e">
        <f>VLOOKUP(AR27,Tabla2[],2,FALSE)</f>
        <v>#N/A</v>
      </c>
      <c r="AU27" s="89" t="e">
        <f>IF(AS27&gt;=AT27,"CONFORMIDAD","NO CONFORMIDAD")</f>
        <v>#N/A</v>
      </c>
      <c r="AV27" s="96"/>
      <c r="AW27" s="108">
        <f>+B32+(AV27*30)</f>
        <v>45536</v>
      </c>
      <c r="BL27" s="46">
        <v>0.1</v>
      </c>
    </row>
    <row r="28" spans="1:64" x14ac:dyDescent="0.4">
      <c r="A28" s="102"/>
      <c r="B28" s="21"/>
      <c r="C28" s="9"/>
      <c r="D28" s="9"/>
      <c r="E28" s="11"/>
      <c r="F28" s="11"/>
      <c r="G28" s="12">
        <f t="shared" ref="G28:G30" si="60">+(F28-E28)*1440</f>
        <v>0</v>
      </c>
      <c r="H28" s="12" t="e">
        <f>VLOOKUP(D28,Tabla1[],2,FALSE)</f>
        <v>#N/A</v>
      </c>
      <c r="I28" s="48" t="e">
        <f t="shared" ref="I28:I30" si="61">+H28*G28</f>
        <v>#N/A</v>
      </c>
      <c r="J28" s="53"/>
      <c r="K28" s="18">
        <f t="shared" si="37"/>
        <v>0</v>
      </c>
      <c r="L28" s="18" t="e">
        <f t="shared" si="54"/>
        <v>#N/A</v>
      </c>
      <c r="M28" s="18" t="e">
        <f t="shared" si="55"/>
        <v>#N/A</v>
      </c>
      <c r="N28" s="20" t="e">
        <f t="shared" si="56"/>
        <v>#N/A</v>
      </c>
      <c r="O28" s="54" t="str">
        <f>IF(J28&lt;=PARTIDA!$D$7,"SI","NO")</f>
        <v>SI</v>
      </c>
      <c r="P28" s="53"/>
      <c r="Q28" s="18">
        <f t="shared" ref="Q28:Q30" si="62">+P28/1000</f>
        <v>0</v>
      </c>
      <c r="R28" s="20" t="e">
        <f t="shared" si="57"/>
        <v>#DIV/0!</v>
      </c>
      <c r="S28" s="18" t="e">
        <f t="shared" si="58"/>
        <v>#N/A</v>
      </c>
      <c r="T28" s="18" t="e">
        <f t="shared" si="59"/>
        <v>#N/A</v>
      </c>
      <c r="U28" s="35" t="e">
        <f t="shared" ref="U28:U30" si="63">+(T28/0.05)</f>
        <v>#N/A</v>
      </c>
      <c r="V28" s="54" t="str">
        <f>IF(P28&lt;=PARTIDA!$D$16,"SI","NO")</f>
        <v>SI</v>
      </c>
      <c r="W28" s="62"/>
      <c r="X28" s="71" t="e">
        <f t="shared" ref="X28:X29" si="64">IF(N28&lt;10%, "CONFORMIDAD", "NO CONFORMIDAD")</f>
        <v>#N/A</v>
      </c>
      <c r="Y28" s="31" t="e">
        <f t="shared" ref="Y28:Y30" si="65">IF(N28&lt;15%, "CONFORMIDAD", "NO CONFORMIDAD")</f>
        <v>#N/A</v>
      </c>
      <c r="Z28" s="31" t="e">
        <f t="shared" ref="Z28:Z31" si="66">IF(N28&lt;20%, "CONFORMIDAD", "NO CONFORMIDAD")</f>
        <v>#N/A</v>
      </c>
      <c r="AA28" s="89"/>
      <c r="AB28" s="89"/>
      <c r="AC28" s="89"/>
      <c r="AD28" s="89"/>
      <c r="AE28" s="89"/>
      <c r="AF28" s="89"/>
      <c r="AG28" s="92"/>
      <c r="AH28" s="93"/>
      <c r="AI28" s="89"/>
      <c r="AJ28" s="95"/>
      <c r="AK28" s="71" t="e">
        <f t="shared" ref="AK28:AK29" si="67">IF(U28&lt;10%, "CONFORMIDAD", "NO CONFORMIDAD")</f>
        <v>#N/A</v>
      </c>
      <c r="AL28" s="31" t="e">
        <f t="shared" ref="AL28:AL30" si="68">IF(U28&lt;15%, "CONFORMIDAD", "NO CONFORMIDAD")</f>
        <v>#N/A</v>
      </c>
      <c r="AM28" s="31" t="e">
        <f t="shared" ref="AM28:AM31" si="69">IF(U28&lt;20%, "CONFORMIDAD", "NO CONFORMIDAD")</f>
        <v>#N/A</v>
      </c>
      <c r="AN28" s="89"/>
      <c r="AO28" s="89"/>
      <c r="AP28" s="89"/>
      <c r="AQ28" s="89"/>
      <c r="AR28" s="89"/>
      <c r="AS28" s="89"/>
      <c r="AT28" s="89"/>
      <c r="AU28" s="89"/>
      <c r="AV28" s="89"/>
      <c r="AW28" s="95"/>
      <c r="BL28" s="46">
        <v>0.1</v>
      </c>
    </row>
    <row r="29" spans="1:64" x14ac:dyDescent="0.4">
      <c r="A29" s="102"/>
      <c r="B29" s="21"/>
      <c r="C29" s="9"/>
      <c r="D29" s="9"/>
      <c r="E29" s="11"/>
      <c r="F29" s="11"/>
      <c r="G29" s="12">
        <f t="shared" si="60"/>
        <v>0</v>
      </c>
      <c r="H29" s="12" t="e">
        <f>VLOOKUP(D29,Tabla1[],2,FALSE)</f>
        <v>#N/A</v>
      </c>
      <c r="I29" s="48" t="e">
        <f t="shared" si="61"/>
        <v>#N/A</v>
      </c>
      <c r="J29" s="53"/>
      <c r="K29" s="18">
        <f t="shared" si="37"/>
        <v>0</v>
      </c>
      <c r="L29" s="18" t="e">
        <f t="shared" si="54"/>
        <v>#N/A</v>
      </c>
      <c r="M29" s="18" t="e">
        <f t="shared" si="55"/>
        <v>#N/A</v>
      </c>
      <c r="N29" s="20" t="e">
        <f t="shared" si="56"/>
        <v>#N/A</v>
      </c>
      <c r="O29" s="54" t="str">
        <f>IF(J29&lt;=PARTIDA!$D$7,"SI","NO")</f>
        <v>SI</v>
      </c>
      <c r="P29" s="53"/>
      <c r="Q29" s="18">
        <f t="shared" si="62"/>
        <v>0</v>
      </c>
      <c r="R29" s="20" t="e">
        <f t="shared" si="57"/>
        <v>#DIV/0!</v>
      </c>
      <c r="S29" s="18" t="e">
        <f t="shared" si="58"/>
        <v>#N/A</v>
      </c>
      <c r="T29" s="18" t="e">
        <f t="shared" si="59"/>
        <v>#N/A</v>
      </c>
      <c r="U29" s="35" t="e">
        <f t="shared" si="63"/>
        <v>#N/A</v>
      </c>
      <c r="V29" s="54" t="str">
        <f>IF(P29&lt;=PARTIDA!$D$16,"SI","NO")</f>
        <v>SI</v>
      </c>
      <c r="W29" s="62"/>
      <c r="X29" s="71" t="e">
        <f t="shared" si="64"/>
        <v>#N/A</v>
      </c>
      <c r="Y29" s="31" t="e">
        <f t="shared" si="65"/>
        <v>#N/A</v>
      </c>
      <c r="Z29" s="31" t="e">
        <f t="shared" si="66"/>
        <v>#N/A</v>
      </c>
      <c r="AA29" s="89"/>
      <c r="AB29" s="89"/>
      <c r="AC29" s="89"/>
      <c r="AD29" s="89"/>
      <c r="AE29" s="89"/>
      <c r="AF29" s="89"/>
      <c r="AG29" s="92"/>
      <c r="AH29" s="93"/>
      <c r="AI29" s="89"/>
      <c r="AJ29" s="95"/>
      <c r="AK29" s="71" t="e">
        <f t="shared" si="67"/>
        <v>#N/A</v>
      </c>
      <c r="AL29" s="31" t="e">
        <f t="shared" si="68"/>
        <v>#N/A</v>
      </c>
      <c r="AM29" s="31" t="e">
        <f t="shared" si="69"/>
        <v>#N/A</v>
      </c>
      <c r="AN29" s="89"/>
      <c r="AO29" s="89"/>
      <c r="AP29" s="89"/>
      <c r="AQ29" s="89"/>
      <c r="AR29" s="89"/>
      <c r="AS29" s="89"/>
      <c r="AT29" s="89"/>
      <c r="AU29" s="89"/>
      <c r="AV29" s="89"/>
      <c r="AW29" s="95"/>
      <c r="BL29" s="46">
        <v>0.1</v>
      </c>
    </row>
    <row r="30" spans="1:64" x14ac:dyDescent="0.4">
      <c r="A30" s="102"/>
      <c r="B30" s="21"/>
      <c r="C30" s="9"/>
      <c r="D30" s="9"/>
      <c r="E30" s="11"/>
      <c r="F30" s="11"/>
      <c r="G30" s="12">
        <f t="shared" si="60"/>
        <v>0</v>
      </c>
      <c r="H30" s="12" t="e">
        <f>VLOOKUP(D30,Tabla1[],2,FALSE)</f>
        <v>#N/A</v>
      </c>
      <c r="I30" s="48" t="e">
        <f t="shared" si="61"/>
        <v>#N/A</v>
      </c>
      <c r="J30" s="53"/>
      <c r="K30" s="18">
        <f t="shared" si="37"/>
        <v>0</v>
      </c>
      <c r="L30" s="18" t="e">
        <f t="shared" si="54"/>
        <v>#N/A</v>
      </c>
      <c r="M30" s="18" t="e">
        <f t="shared" si="55"/>
        <v>#N/A</v>
      </c>
      <c r="N30" s="20" t="e">
        <f t="shared" si="56"/>
        <v>#N/A</v>
      </c>
      <c r="O30" s="54" t="str">
        <f>IF(J30&lt;=PARTIDA!$D$7,"SI","NO")</f>
        <v>SI</v>
      </c>
      <c r="P30" s="53"/>
      <c r="Q30" s="18">
        <f t="shared" si="62"/>
        <v>0</v>
      </c>
      <c r="R30" s="20" t="e">
        <f t="shared" si="57"/>
        <v>#DIV/0!</v>
      </c>
      <c r="S30" s="18" t="e">
        <f t="shared" si="58"/>
        <v>#N/A</v>
      </c>
      <c r="T30" s="18" t="e">
        <f t="shared" si="59"/>
        <v>#N/A</v>
      </c>
      <c r="U30" s="35" t="e">
        <f t="shared" si="63"/>
        <v>#N/A</v>
      </c>
      <c r="V30" s="54" t="str">
        <f>IF(P30&lt;=PARTIDA!$D$16,"SI","NO")</f>
        <v>SI</v>
      </c>
      <c r="W30" s="62"/>
      <c r="X30" s="90" t="s">
        <v>102</v>
      </c>
      <c r="Y30" s="31" t="e">
        <f t="shared" si="65"/>
        <v>#N/A</v>
      </c>
      <c r="Z30" s="31" t="e">
        <f t="shared" si="66"/>
        <v>#N/A</v>
      </c>
      <c r="AA30" s="89"/>
      <c r="AB30" s="89"/>
      <c r="AC30" s="89"/>
      <c r="AD30" s="89"/>
      <c r="AE30" s="89"/>
      <c r="AF30" s="89"/>
      <c r="AG30" s="92"/>
      <c r="AH30" s="93"/>
      <c r="AI30" s="89"/>
      <c r="AJ30" s="95"/>
      <c r="AK30" s="90" t="s">
        <v>102</v>
      </c>
      <c r="AL30" s="31" t="e">
        <f t="shared" si="68"/>
        <v>#N/A</v>
      </c>
      <c r="AM30" s="31" t="e">
        <f t="shared" si="69"/>
        <v>#N/A</v>
      </c>
      <c r="AN30" s="89"/>
      <c r="AO30" s="89"/>
      <c r="AP30" s="89"/>
      <c r="AQ30" s="89"/>
      <c r="AR30" s="89"/>
      <c r="AS30" s="89"/>
      <c r="AT30" s="89"/>
      <c r="AU30" s="89"/>
      <c r="AV30" s="89"/>
      <c r="AW30" s="95"/>
      <c r="BL30" s="46">
        <v>0.1</v>
      </c>
    </row>
    <row r="31" spans="1:64" x14ac:dyDescent="0.4">
      <c r="A31" s="102"/>
      <c r="B31" s="21">
        <f>+B27+121</f>
        <v>45413</v>
      </c>
      <c r="C31" s="9"/>
      <c r="D31" s="9"/>
      <c r="E31" s="11"/>
      <c r="F31" s="11"/>
      <c r="G31" s="12">
        <f>+(F31-E31)*1440</f>
        <v>0</v>
      </c>
      <c r="H31" s="12" t="e">
        <f>VLOOKUP(D31,Tabla1[],2,FALSE)</f>
        <v>#N/A</v>
      </c>
      <c r="I31" s="48" t="e">
        <f>+H31*G31</f>
        <v>#N/A</v>
      </c>
      <c r="J31" s="53"/>
      <c r="K31" s="18">
        <f>+J31/1000</f>
        <v>0</v>
      </c>
      <c r="L31" s="18" t="e">
        <f>+K31/(I31/1000)</f>
        <v>#N/A</v>
      </c>
      <c r="M31" s="18" t="e">
        <f>+L31*480/G31</f>
        <v>#N/A</v>
      </c>
      <c r="N31" s="20" t="e">
        <f>+(M31/3)</f>
        <v>#N/A</v>
      </c>
      <c r="O31" s="54" t="str">
        <f>IF(J31&lt;=PARTIDA!$D$7,"SI","NO")</f>
        <v>SI</v>
      </c>
      <c r="P31" s="53"/>
      <c r="Q31" s="18">
        <f t="shared" si="17"/>
        <v>0</v>
      </c>
      <c r="R31" s="20" t="e">
        <f t="shared" si="57"/>
        <v>#DIV/0!</v>
      </c>
      <c r="S31" s="18" t="e">
        <f t="shared" si="58"/>
        <v>#N/A</v>
      </c>
      <c r="T31" s="18" t="e">
        <f t="shared" si="59"/>
        <v>#N/A</v>
      </c>
      <c r="U31" s="35" t="e">
        <f t="shared" si="21"/>
        <v>#N/A</v>
      </c>
      <c r="V31" s="54" t="str">
        <f>IF(P31&lt;=PARTIDA!$D$16,"SI","NO")</f>
        <v>SI</v>
      </c>
      <c r="W31" s="62"/>
      <c r="X31" s="90"/>
      <c r="Y31" s="91" t="s">
        <v>103</v>
      </c>
      <c r="Z31" s="31" t="e">
        <f t="shared" si="66"/>
        <v>#N/A</v>
      </c>
      <c r="AA31" s="89"/>
      <c r="AB31" s="89"/>
      <c r="AC31" s="89"/>
      <c r="AD31" s="89"/>
      <c r="AE31" s="89"/>
      <c r="AF31" s="89"/>
      <c r="AG31" s="92"/>
      <c r="AH31" s="93"/>
      <c r="AI31" s="89"/>
      <c r="AJ31" s="95"/>
      <c r="AK31" s="90"/>
      <c r="AL31" s="91" t="s">
        <v>103</v>
      </c>
      <c r="AM31" s="31" t="e">
        <f t="shared" si="69"/>
        <v>#N/A</v>
      </c>
      <c r="AN31" s="89"/>
      <c r="AO31" s="89"/>
      <c r="AP31" s="89"/>
      <c r="AQ31" s="89"/>
      <c r="AR31" s="89"/>
      <c r="AS31" s="89"/>
      <c r="AT31" s="89"/>
      <c r="AU31" s="89"/>
      <c r="AV31" s="89"/>
      <c r="AW31" s="95"/>
      <c r="BL31" s="46">
        <v>0.1</v>
      </c>
    </row>
    <row r="32" spans="1:64" ht="69.599999999999994" x14ac:dyDescent="0.4">
      <c r="A32" s="103"/>
      <c r="B32" s="21">
        <f>+B31+123</f>
        <v>45536</v>
      </c>
      <c r="C32" s="9"/>
      <c r="D32" s="9"/>
      <c r="E32" s="11"/>
      <c r="F32" s="11"/>
      <c r="G32" s="12">
        <f t="shared" si="22"/>
        <v>0</v>
      </c>
      <c r="H32" s="12" t="e">
        <f>VLOOKUP(D32,Tabla1[],2,FALSE)</f>
        <v>#N/A</v>
      </c>
      <c r="I32" s="48" t="e">
        <f t="shared" si="23"/>
        <v>#N/A</v>
      </c>
      <c r="J32" s="53"/>
      <c r="K32" s="18">
        <f t="shared" si="37"/>
        <v>0</v>
      </c>
      <c r="L32" s="18" t="e">
        <f t="shared" si="54"/>
        <v>#N/A</v>
      </c>
      <c r="M32" s="18" t="e">
        <f t="shared" si="55"/>
        <v>#N/A</v>
      </c>
      <c r="N32" s="20" t="e">
        <f t="shared" si="56"/>
        <v>#N/A</v>
      </c>
      <c r="O32" s="54" t="str">
        <f>IF(J32&lt;=PARTIDA!$D$7,"SI","NO")</f>
        <v>SI</v>
      </c>
      <c r="P32" s="53"/>
      <c r="Q32" s="18">
        <f t="shared" si="17"/>
        <v>0</v>
      </c>
      <c r="R32" s="20" t="e">
        <f t="shared" si="57"/>
        <v>#DIV/0!</v>
      </c>
      <c r="S32" s="18" t="e">
        <f t="shared" si="58"/>
        <v>#N/A</v>
      </c>
      <c r="T32" s="18" t="e">
        <f t="shared" si="59"/>
        <v>#N/A</v>
      </c>
      <c r="U32" s="35" t="e">
        <f t="shared" si="21"/>
        <v>#N/A</v>
      </c>
      <c r="V32" s="54" t="str">
        <f>IF(P32&lt;=PARTIDA!$D$16,"SI","NO")</f>
        <v>SI</v>
      </c>
      <c r="W32" s="62"/>
      <c r="X32" s="90"/>
      <c r="Y32" s="91"/>
      <c r="Z32" s="32" t="s">
        <v>104</v>
      </c>
      <c r="AA32" s="89"/>
      <c r="AB32" s="89"/>
      <c r="AC32" s="89"/>
      <c r="AD32" s="89"/>
      <c r="AE32" s="89"/>
      <c r="AF32" s="89"/>
      <c r="AG32" s="92"/>
      <c r="AH32" s="93"/>
      <c r="AI32" s="89"/>
      <c r="AJ32" s="95"/>
      <c r="AK32" s="90"/>
      <c r="AL32" s="91"/>
      <c r="AM32" s="32" t="s">
        <v>104</v>
      </c>
      <c r="AN32" s="89"/>
      <c r="AO32" s="89"/>
      <c r="AP32" s="89"/>
      <c r="AQ32" s="89"/>
      <c r="AR32" s="89"/>
      <c r="AS32" s="89"/>
      <c r="AT32" s="89"/>
      <c r="AU32" s="89"/>
      <c r="AV32" s="89"/>
      <c r="AW32" s="95"/>
      <c r="BL32" s="46">
        <v>0.1</v>
      </c>
    </row>
    <row r="33" spans="1:64" ht="6.6" customHeight="1" x14ac:dyDescent="0.4">
      <c r="A33" s="14"/>
      <c r="B33" s="13"/>
      <c r="C33" s="15"/>
      <c r="D33" s="15"/>
      <c r="E33" s="16"/>
      <c r="F33" s="16"/>
      <c r="G33" s="17"/>
      <c r="H33" s="17"/>
      <c r="I33" s="49"/>
      <c r="J33" s="55"/>
      <c r="K33" s="19"/>
      <c r="L33" s="19"/>
      <c r="M33" s="19"/>
      <c r="N33" s="37"/>
      <c r="O33" s="56"/>
      <c r="P33" s="55"/>
      <c r="Q33" s="19"/>
      <c r="R33" s="19"/>
      <c r="S33" s="19"/>
      <c r="T33" s="19"/>
      <c r="U33" s="36"/>
      <c r="V33" s="64"/>
      <c r="W33" s="40"/>
      <c r="X33" s="72"/>
      <c r="Y33" s="13"/>
      <c r="Z33" s="13"/>
      <c r="AA33" s="13"/>
      <c r="AB33" s="13"/>
      <c r="AC33" s="13"/>
      <c r="AD33" s="13"/>
      <c r="AE33" s="13"/>
      <c r="AF33" s="13"/>
      <c r="AG33" s="39"/>
      <c r="AH33" s="41"/>
      <c r="AI33" s="40"/>
      <c r="AJ33" s="73"/>
      <c r="AK33" s="72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40"/>
      <c r="AW33" s="73"/>
      <c r="BL33" s="46">
        <v>0.1</v>
      </c>
    </row>
    <row r="34" spans="1:64" x14ac:dyDescent="0.4">
      <c r="A34" s="101" t="s">
        <v>78</v>
      </c>
      <c r="B34" s="21">
        <v>45292</v>
      </c>
      <c r="C34" s="9"/>
      <c r="D34" s="9"/>
      <c r="E34" s="11"/>
      <c r="F34" s="11"/>
      <c r="G34" s="12">
        <f t="shared" si="22"/>
        <v>0</v>
      </c>
      <c r="H34" s="12" t="e">
        <f>VLOOKUP(D34,Tabla1[],2,FALSE)</f>
        <v>#N/A</v>
      </c>
      <c r="I34" s="48" t="e">
        <f t="shared" si="23"/>
        <v>#N/A</v>
      </c>
      <c r="J34" s="53"/>
      <c r="K34" s="18">
        <f t="shared" si="37"/>
        <v>0</v>
      </c>
      <c r="L34" s="18" t="e">
        <f t="shared" ref="L34:L39" si="70">+K34/(I34/1000)</f>
        <v>#N/A</v>
      </c>
      <c r="M34" s="18" t="e">
        <f t="shared" ref="M34:M39" si="71">+L34*480/G34</f>
        <v>#N/A</v>
      </c>
      <c r="N34" s="20" t="e">
        <f t="shared" ref="N34:N39" si="72">+(M34/3)</f>
        <v>#N/A</v>
      </c>
      <c r="O34" s="54" t="str">
        <f>IF(J34&lt;=PARTIDA!$D$7,"SI","NO")</f>
        <v>SI</v>
      </c>
      <c r="P34" s="53"/>
      <c r="Q34" s="18">
        <f t="shared" si="17"/>
        <v>0</v>
      </c>
      <c r="R34" s="20" t="e">
        <f t="shared" ref="R34:R39" si="73">+Q34/K34</f>
        <v>#DIV/0!</v>
      </c>
      <c r="S34" s="18" t="e">
        <f t="shared" ref="S34:S39" si="74">+Q34/(I34/1000)</f>
        <v>#N/A</v>
      </c>
      <c r="T34" s="18" t="e">
        <f t="shared" ref="T34:T39" si="75">+S34*480/G34</f>
        <v>#N/A</v>
      </c>
      <c r="U34" s="35" t="e">
        <f t="shared" si="21"/>
        <v>#N/A</v>
      </c>
      <c r="V34" s="54" t="str">
        <f>IF(P34&lt;=PARTIDA!$D$16,"SI","NO")</f>
        <v>SI</v>
      </c>
      <c r="W34" s="62"/>
      <c r="X34" s="71" t="e">
        <f>IF(N34&lt;10%, "CONFORMIDAD", "NO CONFORMIDAD")</f>
        <v>#N/A</v>
      </c>
      <c r="Y34" s="31" t="e">
        <f>IF(N34&lt;15%, "CONFORMIDAD", "NO CONFORMIDAD")</f>
        <v>#N/A</v>
      </c>
      <c r="Z34" s="31" t="e">
        <f>IF(N34&lt;20%, "CONFORMIDAD", "NO CONFORMIDAD")</f>
        <v>#N/A</v>
      </c>
      <c r="AA34" s="89"/>
      <c r="AB34" s="89"/>
      <c r="AC34" s="89"/>
      <c r="AD34" s="89"/>
      <c r="AE34" s="89">
        <f>COUNT(N34:N39)</f>
        <v>0</v>
      </c>
      <c r="AF34" s="89"/>
      <c r="AG34" s="92" t="e">
        <f>VLOOKUP(AE34,Tabla2[],2,FALSE)</f>
        <v>#N/A</v>
      </c>
      <c r="AH34" s="93" t="e">
        <f>IF(AF34&gt;=AG34,"CONFORMIDAD","NO CONFORMIDAD")</f>
        <v>#N/A</v>
      </c>
      <c r="AI34" s="89"/>
      <c r="AJ34" s="94">
        <f>+B39+(AI34*30)</f>
        <v>45536</v>
      </c>
      <c r="AK34" s="71" t="e">
        <f>IF(U34&lt;10%, "CONFORMIDAD", "NO CONFORMIDAD")</f>
        <v>#N/A</v>
      </c>
      <c r="AL34" s="31" t="e">
        <f>IF(U34&lt;15%, "CONFORMIDAD", "NO CONFORMIDAD")</f>
        <v>#N/A</v>
      </c>
      <c r="AM34" s="31" t="e">
        <f>IF(U34&lt;20%, "CONFORMIDAD", "NO CONFORMIDAD")</f>
        <v>#N/A</v>
      </c>
      <c r="AN34" s="89"/>
      <c r="AO34" s="89"/>
      <c r="AP34" s="89"/>
      <c r="AQ34" s="89"/>
      <c r="AR34" s="89">
        <f>COUNT(N34:N39)</f>
        <v>0</v>
      </c>
      <c r="AS34" s="89"/>
      <c r="AT34" s="89" t="e">
        <f>VLOOKUP(AR34,Tabla2[],2,FALSE)</f>
        <v>#N/A</v>
      </c>
      <c r="AU34" s="89" t="e">
        <f>IF(AS34&gt;=AT34,"CONFORMIDAD","NO CONFORMIDAD")</f>
        <v>#N/A</v>
      </c>
      <c r="AV34" s="96"/>
      <c r="AW34" s="108">
        <f>+B39+(AV34*30)</f>
        <v>45536</v>
      </c>
      <c r="BL34" s="46">
        <v>0.1</v>
      </c>
    </row>
    <row r="35" spans="1:64" x14ac:dyDescent="0.4">
      <c r="A35" s="102"/>
      <c r="B35" s="21"/>
      <c r="C35" s="9"/>
      <c r="D35" s="9"/>
      <c r="E35" s="11"/>
      <c r="F35" s="11"/>
      <c r="G35" s="12">
        <f t="shared" ref="G35:G37" si="76">+(F35-E35)*1440</f>
        <v>0</v>
      </c>
      <c r="H35" s="12" t="e">
        <f>VLOOKUP(D35,Tabla1[],2,FALSE)</f>
        <v>#N/A</v>
      </c>
      <c r="I35" s="48" t="e">
        <f t="shared" ref="I35:I37" si="77">+H35*G35</f>
        <v>#N/A</v>
      </c>
      <c r="J35" s="53"/>
      <c r="K35" s="18">
        <f t="shared" si="37"/>
        <v>0</v>
      </c>
      <c r="L35" s="18" t="e">
        <f t="shared" si="70"/>
        <v>#N/A</v>
      </c>
      <c r="M35" s="18" t="e">
        <f t="shared" si="71"/>
        <v>#N/A</v>
      </c>
      <c r="N35" s="20" t="e">
        <f t="shared" si="72"/>
        <v>#N/A</v>
      </c>
      <c r="O35" s="54" t="str">
        <f>IF(J35&lt;=PARTIDA!$D$7,"SI","NO")</f>
        <v>SI</v>
      </c>
      <c r="P35" s="53"/>
      <c r="Q35" s="18">
        <f t="shared" ref="Q35:Q37" si="78">+P35/1000</f>
        <v>0</v>
      </c>
      <c r="R35" s="20" t="e">
        <f t="shared" si="73"/>
        <v>#DIV/0!</v>
      </c>
      <c r="S35" s="18" t="e">
        <f t="shared" si="74"/>
        <v>#N/A</v>
      </c>
      <c r="T35" s="18" t="e">
        <f t="shared" si="75"/>
        <v>#N/A</v>
      </c>
      <c r="U35" s="35" t="e">
        <f t="shared" ref="U35:U37" si="79">+(T35/0.05)</f>
        <v>#N/A</v>
      </c>
      <c r="V35" s="54" t="str">
        <f>IF(P35&lt;=PARTIDA!$D$16,"SI","NO")</f>
        <v>SI</v>
      </c>
      <c r="W35" s="62"/>
      <c r="X35" s="71" t="e">
        <f t="shared" ref="X35:X36" si="80">IF(N35&lt;10%, "CONFORMIDAD", "NO CONFORMIDAD")</f>
        <v>#N/A</v>
      </c>
      <c r="Y35" s="31" t="e">
        <f t="shared" ref="Y35:Y37" si="81">IF(N35&lt;15%, "CONFORMIDAD", "NO CONFORMIDAD")</f>
        <v>#N/A</v>
      </c>
      <c r="Z35" s="31" t="e">
        <f t="shared" ref="Z35:Z38" si="82">IF(N35&lt;20%, "CONFORMIDAD", "NO CONFORMIDAD")</f>
        <v>#N/A</v>
      </c>
      <c r="AA35" s="89"/>
      <c r="AB35" s="89"/>
      <c r="AC35" s="89"/>
      <c r="AD35" s="89"/>
      <c r="AE35" s="89"/>
      <c r="AF35" s="89"/>
      <c r="AG35" s="92"/>
      <c r="AH35" s="93"/>
      <c r="AI35" s="89"/>
      <c r="AJ35" s="95"/>
      <c r="AK35" s="71" t="e">
        <f t="shared" ref="AK35:AK36" si="83">IF(U35&lt;10%, "CONFORMIDAD", "NO CONFORMIDAD")</f>
        <v>#N/A</v>
      </c>
      <c r="AL35" s="31" t="e">
        <f t="shared" ref="AL35:AL37" si="84">IF(U35&lt;15%, "CONFORMIDAD", "NO CONFORMIDAD")</f>
        <v>#N/A</v>
      </c>
      <c r="AM35" s="31" t="e">
        <f t="shared" ref="AM35:AM38" si="85">IF(U35&lt;20%, "CONFORMIDAD", "NO CONFORMIDAD")</f>
        <v>#N/A</v>
      </c>
      <c r="AN35" s="89"/>
      <c r="AO35" s="89"/>
      <c r="AP35" s="89"/>
      <c r="AQ35" s="89"/>
      <c r="AR35" s="89"/>
      <c r="AS35" s="89"/>
      <c r="AT35" s="89"/>
      <c r="AU35" s="89"/>
      <c r="AV35" s="89"/>
      <c r="AW35" s="95"/>
      <c r="BL35" s="46">
        <v>0.1</v>
      </c>
    </row>
    <row r="36" spans="1:64" x14ac:dyDescent="0.4">
      <c r="A36" s="102"/>
      <c r="B36" s="21"/>
      <c r="C36" s="9"/>
      <c r="D36" s="9"/>
      <c r="E36" s="11"/>
      <c r="F36" s="11"/>
      <c r="G36" s="12">
        <f t="shared" si="76"/>
        <v>0</v>
      </c>
      <c r="H36" s="12" t="e">
        <f>VLOOKUP(D36,Tabla1[],2,FALSE)</f>
        <v>#N/A</v>
      </c>
      <c r="I36" s="48" t="e">
        <f t="shared" si="77"/>
        <v>#N/A</v>
      </c>
      <c r="J36" s="53"/>
      <c r="K36" s="18">
        <f t="shared" si="37"/>
        <v>0</v>
      </c>
      <c r="L36" s="18" t="e">
        <f t="shared" si="70"/>
        <v>#N/A</v>
      </c>
      <c r="M36" s="18" t="e">
        <f t="shared" si="71"/>
        <v>#N/A</v>
      </c>
      <c r="N36" s="20" t="e">
        <f t="shared" si="72"/>
        <v>#N/A</v>
      </c>
      <c r="O36" s="54" t="str">
        <f>IF(J36&lt;=PARTIDA!$D$7,"SI","NO")</f>
        <v>SI</v>
      </c>
      <c r="P36" s="53"/>
      <c r="Q36" s="18">
        <f t="shared" si="78"/>
        <v>0</v>
      </c>
      <c r="R36" s="20" t="e">
        <f t="shared" si="73"/>
        <v>#DIV/0!</v>
      </c>
      <c r="S36" s="18" t="e">
        <f t="shared" si="74"/>
        <v>#N/A</v>
      </c>
      <c r="T36" s="18" t="e">
        <f t="shared" si="75"/>
        <v>#N/A</v>
      </c>
      <c r="U36" s="35" t="e">
        <f t="shared" si="79"/>
        <v>#N/A</v>
      </c>
      <c r="V36" s="54" t="str">
        <f>IF(P36&lt;=PARTIDA!$D$16,"SI","NO")</f>
        <v>SI</v>
      </c>
      <c r="W36" s="62"/>
      <c r="X36" s="71" t="e">
        <f t="shared" si="80"/>
        <v>#N/A</v>
      </c>
      <c r="Y36" s="31" t="e">
        <f t="shared" si="81"/>
        <v>#N/A</v>
      </c>
      <c r="Z36" s="31" t="e">
        <f t="shared" si="82"/>
        <v>#N/A</v>
      </c>
      <c r="AA36" s="89"/>
      <c r="AB36" s="89"/>
      <c r="AC36" s="89"/>
      <c r="AD36" s="89"/>
      <c r="AE36" s="89"/>
      <c r="AF36" s="89"/>
      <c r="AG36" s="92"/>
      <c r="AH36" s="93"/>
      <c r="AI36" s="89"/>
      <c r="AJ36" s="95"/>
      <c r="AK36" s="71" t="e">
        <f t="shared" si="83"/>
        <v>#N/A</v>
      </c>
      <c r="AL36" s="31" t="e">
        <f t="shared" si="84"/>
        <v>#N/A</v>
      </c>
      <c r="AM36" s="31" t="e">
        <f t="shared" si="85"/>
        <v>#N/A</v>
      </c>
      <c r="AN36" s="89"/>
      <c r="AO36" s="89"/>
      <c r="AP36" s="89"/>
      <c r="AQ36" s="89"/>
      <c r="AR36" s="89"/>
      <c r="AS36" s="89"/>
      <c r="AT36" s="89"/>
      <c r="AU36" s="89"/>
      <c r="AV36" s="89"/>
      <c r="AW36" s="95"/>
      <c r="BL36" s="46">
        <v>0.1</v>
      </c>
    </row>
    <row r="37" spans="1:64" x14ac:dyDescent="0.4">
      <c r="A37" s="102"/>
      <c r="B37" s="21"/>
      <c r="C37" s="9"/>
      <c r="D37" s="9"/>
      <c r="E37" s="11"/>
      <c r="F37" s="11"/>
      <c r="G37" s="12">
        <f t="shared" si="76"/>
        <v>0</v>
      </c>
      <c r="H37" s="12" t="e">
        <f>VLOOKUP(D37,Tabla1[],2,FALSE)</f>
        <v>#N/A</v>
      </c>
      <c r="I37" s="48" t="e">
        <f t="shared" si="77"/>
        <v>#N/A</v>
      </c>
      <c r="J37" s="53"/>
      <c r="K37" s="18">
        <f t="shared" si="37"/>
        <v>0</v>
      </c>
      <c r="L37" s="18" t="e">
        <f t="shared" si="70"/>
        <v>#N/A</v>
      </c>
      <c r="M37" s="18" t="e">
        <f t="shared" si="71"/>
        <v>#N/A</v>
      </c>
      <c r="N37" s="20" t="e">
        <f t="shared" si="72"/>
        <v>#N/A</v>
      </c>
      <c r="O37" s="54" t="str">
        <f>IF(J37&lt;=PARTIDA!$D$7,"SI","NO")</f>
        <v>SI</v>
      </c>
      <c r="P37" s="53"/>
      <c r="Q37" s="18">
        <f t="shared" si="78"/>
        <v>0</v>
      </c>
      <c r="R37" s="20" t="e">
        <f t="shared" si="73"/>
        <v>#DIV/0!</v>
      </c>
      <c r="S37" s="18" t="e">
        <f t="shared" si="74"/>
        <v>#N/A</v>
      </c>
      <c r="T37" s="18" t="e">
        <f t="shared" si="75"/>
        <v>#N/A</v>
      </c>
      <c r="U37" s="35" t="e">
        <f t="shared" si="79"/>
        <v>#N/A</v>
      </c>
      <c r="V37" s="54" t="str">
        <f>IF(P37&lt;=PARTIDA!$D$16,"SI","NO")</f>
        <v>SI</v>
      </c>
      <c r="W37" s="62"/>
      <c r="X37" s="90" t="s">
        <v>102</v>
      </c>
      <c r="Y37" s="31" t="e">
        <f t="shared" si="81"/>
        <v>#N/A</v>
      </c>
      <c r="Z37" s="31" t="e">
        <f t="shared" si="82"/>
        <v>#N/A</v>
      </c>
      <c r="AA37" s="89"/>
      <c r="AB37" s="89"/>
      <c r="AC37" s="89"/>
      <c r="AD37" s="89"/>
      <c r="AE37" s="89"/>
      <c r="AF37" s="89"/>
      <c r="AG37" s="92"/>
      <c r="AH37" s="93"/>
      <c r="AI37" s="89"/>
      <c r="AJ37" s="95"/>
      <c r="AK37" s="90" t="s">
        <v>102</v>
      </c>
      <c r="AL37" s="31" t="e">
        <f t="shared" si="84"/>
        <v>#N/A</v>
      </c>
      <c r="AM37" s="31" t="e">
        <f t="shared" si="85"/>
        <v>#N/A</v>
      </c>
      <c r="AN37" s="89"/>
      <c r="AO37" s="89"/>
      <c r="AP37" s="89"/>
      <c r="AQ37" s="89"/>
      <c r="AR37" s="89"/>
      <c r="AS37" s="89"/>
      <c r="AT37" s="89"/>
      <c r="AU37" s="89"/>
      <c r="AV37" s="89"/>
      <c r="AW37" s="95"/>
      <c r="BL37" s="46">
        <v>0.1</v>
      </c>
    </row>
    <row r="38" spans="1:64" x14ac:dyDescent="0.4">
      <c r="A38" s="102"/>
      <c r="B38" s="21">
        <f>+B34+121</f>
        <v>45413</v>
      </c>
      <c r="C38" s="9"/>
      <c r="D38" s="9"/>
      <c r="E38" s="11"/>
      <c r="F38" s="11"/>
      <c r="G38" s="12">
        <f>+(F38-E38)*1440</f>
        <v>0</v>
      </c>
      <c r="H38" s="12" t="e">
        <f>VLOOKUP(D38,Tabla1[],2,FALSE)</f>
        <v>#N/A</v>
      </c>
      <c r="I38" s="48" t="e">
        <f>+H38*G38</f>
        <v>#N/A</v>
      </c>
      <c r="J38" s="53"/>
      <c r="K38" s="18">
        <f>+J38/1000</f>
        <v>0</v>
      </c>
      <c r="L38" s="18" t="e">
        <f>+K38/(I38/1000)</f>
        <v>#N/A</v>
      </c>
      <c r="M38" s="18" t="e">
        <f>+L38*480/G38</f>
        <v>#N/A</v>
      </c>
      <c r="N38" s="20" t="e">
        <f>+(M38/3)</f>
        <v>#N/A</v>
      </c>
      <c r="O38" s="54" t="str">
        <f>IF(J38&lt;=PARTIDA!$D$7,"SI","NO")</f>
        <v>SI</v>
      </c>
      <c r="P38" s="53"/>
      <c r="Q38" s="18">
        <f t="shared" si="17"/>
        <v>0</v>
      </c>
      <c r="R38" s="20" t="e">
        <f t="shared" si="73"/>
        <v>#DIV/0!</v>
      </c>
      <c r="S38" s="18" t="e">
        <f t="shared" si="74"/>
        <v>#N/A</v>
      </c>
      <c r="T38" s="18" t="e">
        <f t="shared" si="75"/>
        <v>#N/A</v>
      </c>
      <c r="U38" s="35" t="e">
        <f t="shared" si="21"/>
        <v>#N/A</v>
      </c>
      <c r="V38" s="54" t="str">
        <f>IF(P38&lt;=PARTIDA!$D$16,"SI","NO")</f>
        <v>SI</v>
      </c>
      <c r="W38" s="62"/>
      <c r="X38" s="90"/>
      <c r="Y38" s="91" t="s">
        <v>103</v>
      </c>
      <c r="Z38" s="31" t="e">
        <f t="shared" si="82"/>
        <v>#N/A</v>
      </c>
      <c r="AA38" s="89"/>
      <c r="AB38" s="89"/>
      <c r="AC38" s="89"/>
      <c r="AD38" s="89"/>
      <c r="AE38" s="89"/>
      <c r="AF38" s="89"/>
      <c r="AG38" s="92"/>
      <c r="AH38" s="93"/>
      <c r="AI38" s="89"/>
      <c r="AJ38" s="95"/>
      <c r="AK38" s="90"/>
      <c r="AL38" s="91" t="s">
        <v>103</v>
      </c>
      <c r="AM38" s="31" t="e">
        <f t="shared" si="85"/>
        <v>#N/A</v>
      </c>
      <c r="AN38" s="89"/>
      <c r="AO38" s="89"/>
      <c r="AP38" s="89"/>
      <c r="AQ38" s="89"/>
      <c r="AR38" s="89"/>
      <c r="AS38" s="89"/>
      <c r="AT38" s="89"/>
      <c r="AU38" s="89"/>
      <c r="AV38" s="89"/>
      <c r="AW38" s="95"/>
      <c r="BL38" s="46">
        <v>0.1</v>
      </c>
    </row>
    <row r="39" spans="1:64" ht="69.599999999999994" x14ac:dyDescent="0.4">
      <c r="A39" s="103"/>
      <c r="B39" s="21">
        <f>+B38+123</f>
        <v>45536</v>
      </c>
      <c r="C39" s="9"/>
      <c r="D39" s="9"/>
      <c r="E39" s="11"/>
      <c r="F39" s="11"/>
      <c r="G39" s="12">
        <f t="shared" si="22"/>
        <v>0</v>
      </c>
      <c r="H39" s="12" t="e">
        <f>VLOOKUP(D39,Tabla1[],2,FALSE)</f>
        <v>#N/A</v>
      </c>
      <c r="I39" s="48" t="e">
        <f t="shared" si="23"/>
        <v>#N/A</v>
      </c>
      <c r="J39" s="53"/>
      <c r="K39" s="18">
        <f t="shared" si="37"/>
        <v>0</v>
      </c>
      <c r="L39" s="18" t="e">
        <f t="shared" si="70"/>
        <v>#N/A</v>
      </c>
      <c r="M39" s="18" t="e">
        <f t="shared" si="71"/>
        <v>#N/A</v>
      </c>
      <c r="N39" s="20" t="e">
        <f t="shared" si="72"/>
        <v>#N/A</v>
      </c>
      <c r="O39" s="54" t="str">
        <f>IF(J39&lt;=PARTIDA!$D$7,"SI","NO")</f>
        <v>SI</v>
      </c>
      <c r="P39" s="53"/>
      <c r="Q39" s="18">
        <f t="shared" si="17"/>
        <v>0</v>
      </c>
      <c r="R39" s="20" t="e">
        <f t="shared" si="73"/>
        <v>#DIV/0!</v>
      </c>
      <c r="S39" s="18" t="e">
        <f t="shared" si="74"/>
        <v>#N/A</v>
      </c>
      <c r="T39" s="18" t="e">
        <f t="shared" si="75"/>
        <v>#N/A</v>
      </c>
      <c r="U39" s="35" t="e">
        <f t="shared" si="21"/>
        <v>#N/A</v>
      </c>
      <c r="V39" s="54" t="str">
        <f>IF(P39&lt;=PARTIDA!$D$16,"SI","NO")</f>
        <v>SI</v>
      </c>
      <c r="W39" s="62"/>
      <c r="X39" s="90"/>
      <c r="Y39" s="91"/>
      <c r="Z39" s="32" t="s">
        <v>104</v>
      </c>
      <c r="AA39" s="89"/>
      <c r="AB39" s="89"/>
      <c r="AC39" s="89"/>
      <c r="AD39" s="89"/>
      <c r="AE39" s="89"/>
      <c r="AF39" s="89"/>
      <c r="AG39" s="92"/>
      <c r="AH39" s="93"/>
      <c r="AI39" s="89"/>
      <c r="AJ39" s="95"/>
      <c r="AK39" s="90"/>
      <c r="AL39" s="91"/>
      <c r="AM39" s="32" t="s">
        <v>104</v>
      </c>
      <c r="AN39" s="89"/>
      <c r="AO39" s="89"/>
      <c r="AP39" s="89"/>
      <c r="AQ39" s="89"/>
      <c r="AR39" s="89"/>
      <c r="AS39" s="89"/>
      <c r="AT39" s="89"/>
      <c r="AU39" s="89"/>
      <c r="AV39" s="89"/>
      <c r="AW39" s="95"/>
      <c r="BL39" s="46">
        <v>0.1</v>
      </c>
    </row>
    <row r="40" spans="1:64" ht="6.6" customHeight="1" x14ac:dyDescent="0.4">
      <c r="A40" s="14"/>
      <c r="B40" s="13"/>
      <c r="C40" s="15"/>
      <c r="D40" s="15"/>
      <c r="E40" s="16"/>
      <c r="F40" s="16"/>
      <c r="G40" s="17"/>
      <c r="H40" s="17"/>
      <c r="I40" s="49"/>
      <c r="J40" s="55"/>
      <c r="K40" s="19"/>
      <c r="L40" s="19"/>
      <c r="M40" s="19"/>
      <c r="N40" s="37"/>
      <c r="O40" s="56"/>
      <c r="P40" s="55"/>
      <c r="Q40" s="19"/>
      <c r="R40" s="19"/>
      <c r="S40" s="19"/>
      <c r="T40" s="19"/>
      <c r="U40" s="36"/>
      <c r="V40" s="64"/>
      <c r="W40" s="40"/>
      <c r="X40" s="72"/>
      <c r="Y40" s="13"/>
      <c r="Z40" s="13"/>
      <c r="AA40" s="13"/>
      <c r="AB40" s="13"/>
      <c r="AC40" s="13"/>
      <c r="AD40" s="13"/>
      <c r="AE40" s="13"/>
      <c r="AF40" s="13"/>
      <c r="AG40" s="39"/>
      <c r="AH40" s="41"/>
      <c r="AI40" s="40"/>
      <c r="AJ40" s="73"/>
      <c r="AK40" s="72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40"/>
      <c r="AW40" s="73"/>
      <c r="BL40" s="46">
        <v>0.1</v>
      </c>
    </row>
    <row r="41" spans="1:64" x14ac:dyDescent="0.4">
      <c r="A41" s="101" t="s">
        <v>79</v>
      </c>
      <c r="B41" s="21">
        <v>45292</v>
      </c>
      <c r="C41" s="9"/>
      <c r="D41" s="9"/>
      <c r="E41" s="11"/>
      <c r="F41" s="11"/>
      <c r="G41" s="12">
        <f t="shared" si="22"/>
        <v>0</v>
      </c>
      <c r="H41" s="12" t="e">
        <f>VLOOKUP(D41,Tabla1[],2,FALSE)</f>
        <v>#N/A</v>
      </c>
      <c r="I41" s="48" t="e">
        <f t="shared" si="23"/>
        <v>#N/A</v>
      </c>
      <c r="J41" s="53"/>
      <c r="K41" s="18">
        <f t="shared" si="37"/>
        <v>0</v>
      </c>
      <c r="L41" s="18" t="e">
        <f t="shared" ref="L41:L46" si="86">+K41/(I41/1000)</f>
        <v>#N/A</v>
      </c>
      <c r="M41" s="18" t="e">
        <f t="shared" ref="M41:M46" si="87">+L41*480/G41</f>
        <v>#N/A</v>
      </c>
      <c r="N41" s="20" t="e">
        <f t="shared" ref="N41:N46" si="88">+(M41/3)</f>
        <v>#N/A</v>
      </c>
      <c r="O41" s="54" t="str">
        <f>IF(J41&lt;=PARTIDA!$D$7,"SI","NO")</f>
        <v>SI</v>
      </c>
      <c r="P41" s="53"/>
      <c r="Q41" s="18">
        <f t="shared" si="17"/>
        <v>0</v>
      </c>
      <c r="R41" s="20" t="e">
        <f t="shared" ref="R41:R46" si="89">+Q41/K41</f>
        <v>#DIV/0!</v>
      </c>
      <c r="S41" s="18" t="e">
        <f t="shared" ref="S41:S46" si="90">+Q41/(I41/1000)</f>
        <v>#N/A</v>
      </c>
      <c r="T41" s="18" t="e">
        <f t="shared" ref="T41:T46" si="91">+S41*480/G41</f>
        <v>#N/A</v>
      </c>
      <c r="U41" s="35" t="e">
        <f t="shared" si="21"/>
        <v>#N/A</v>
      </c>
      <c r="V41" s="54" t="str">
        <f>IF(P41&lt;=PARTIDA!$D$16,"SI","NO")</f>
        <v>SI</v>
      </c>
      <c r="W41" s="62"/>
      <c r="X41" s="71" t="e">
        <f>IF(N41&lt;10%, "CONFORMIDAD", "NO CONFORMIDAD")</f>
        <v>#N/A</v>
      </c>
      <c r="Y41" s="31" t="e">
        <f>IF(N41&lt;15%, "CONFORMIDAD", "NO CONFORMIDAD")</f>
        <v>#N/A</v>
      </c>
      <c r="Z41" s="31" t="e">
        <f>IF(N41&lt;20%, "CONFORMIDAD", "NO CONFORMIDAD")</f>
        <v>#N/A</v>
      </c>
      <c r="AA41" s="89"/>
      <c r="AB41" s="89"/>
      <c r="AC41" s="89"/>
      <c r="AD41" s="89"/>
      <c r="AE41" s="89">
        <f>COUNT(N41:N46)</f>
        <v>0</v>
      </c>
      <c r="AF41" s="89"/>
      <c r="AG41" s="92" t="e">
        <f>VLOOKUP(AE41,Tabla2[],2,FALSE)</f>
        <v>#N/A</v>
      </c>
      <c r="AH41" s="93" t="e">
        <f>IF(AF41&gt;=AG41,"CONFORMIDAD","NO CONFORMIDAD")</f>
        <v>#N/A</v>
      </c>
      <c r="AI41" s="89"/>
      <c r="AJ41" s="94">
        <f>+B46+(AI41*30)</f>
        <v>45536</v>
      </c>
      <c r="AK41" s="71" t="e">
        <f>IF(U41&lt;10%, "CONFORMIDAD", "NO CONFORMIDAD")</f>
        <v>#N/A</v>
      </c>
      <c r="AL41" s="31" t="e">
        <f>IF(U41&lt;15%, "CONFORMIDAD", "NO CONFORMIDAD")</f>
        <v>#N/A</v>
      </c>
      <c r="AM41" s="31" t="e">
        <f>IF(U41&lt;20%, "CONFORMIDAD", "NO CONFORMIDAD")</f>
        <v>#N/A</v>
      </c>
      <c r="AN41" s="89"/>
      <c r="AO41" s="89"/>
      <c r="AP41" s="89"/>
      <c r="AQ41" s="89"/>
      <c r="AR41" s="89">
        <f>COUNT(N41:N46)</f>
        <v>0</v>
      </c>
      <c r="AS41" s="89"/>
      <c r="AT41" s="89" t="e">
        <f>VLOOKUP(AR41,Tabla2[],2,FALSE)</f>
        <v>#N/A</v>
      </c>
      <c r="AU41" s="89" t="e">
        <f>IF(AS41&gt;=AT41,"CONFORMIDAD","NO CONFORMIDAD")</f>
        <v>#N/A</v>
      </c>
      <c r="AV41" s="96"/>
      <c r="AW41" s="108">
        <f>+B46+(AV41*30)</f>
        <v>45536</v>
      </c>
      <c r="BL41" s="46">
        <v>0.1</v>
      </c>
    </row>
    <row r="42" spans="1:64" x14ac:dyDescent="0.4">
      <c r="A42" s="102"/>
      <c r="B42" s="21"/>
      <c r="C42" s="9"/>
      <c r="D42" s="9"/>
      <c r="E42" s="11"/>
      <c r="F42" s="11"/>
      <c r="G42" s="12">
        <f t="shared" ref="G42:G44" si="92">+(F42-E42)*1440</f>
        <v>0</v>
      </c>
      <c r="H42" s="12" t="e">
        <f>VLOOKUP(D42,Tabla1[],2,FALSE)</f>
        <v>#N/A</v>
      </c>
      <c r="I42" s="48" t="e">
        <f t="shared" ref="I42:I44" si="93">+H42*G42</f>
        <v>#N/A</v>
      </c>
      <c r="J42" s="53"/>
      <c r="K42" s="18">
        <f t="shared" si="37"/>
        <v>0</v>
      </c>
      <c r="L42" s="18" t="e">
        <f t="shared" si="86"/>
        <v>#N/A</v>
      </c>
      <c r="M42" s="18" t="e">
        <f t="shared" si="87"/>
        <v>#N/A</v>
      </c>
      <c r="N42" s="20" t="e">
        <f t="shared" si="88"/>
        <v>#N/A</v>
      </c>
      <c r="O42" s="54" t="str">
        <f>IF(J42&lt;=PARTIDA!$D$7,"SI","NO")</f>
        <v>SI</v>
      </c>
      <c r="P42" s="53"/>
      <c r="Q42" s="18">
        <f t="shared" ref="Q42:Q44" si="94">+P42/1000</f>
        <v>0</v>
      </c>
      <c r="R42" s="20" t="e">
        <f t="shared" si="89"/>
        <v>#DIV/0!</v>
      </c>
      <c r="S42" s="18" t="e">
        <f t="shared" si="90"/>
        <v>#N/A</v>
      </c>
      <c r="T42" s="18" t="e">
        <f t="shared" si="91"/>
        <v>#N/A</v>
      </c>
      <c r="U42" s="35" t="e">
        <f t="shared" ref="U42:U44" si="95">+(T42/0.05)</f>
        <v>#N/A</v>
      </c>
      <c r="V42" s="54" t="str">
        <f>IF(P42&lt;=PARTIDA!$D$16,"SI","NO")</f>
        <v>SI</v>
      </c>
      <c r="W42" s="62"/>
      <c r="X42" s="71" t="e">
        <f t="shared" ref="X42:X43" si="96">IF(N42&lt;10%, "CONFORMIDAD", "NO CONFORMIDAD")</f>
        <v>#N/A</v>
      </c>
      <c r="Y42" s="31" t="e">
        <f t="shared" ref="Y42:Y44" si="97">IF(N42&lt;15%, "CONFORMIDAD", "NO CONFORMIDAD")</f>
        <v>#N/A</v>
      </c>
      <c r="Z42" s="31" t="e">
        <f t="shared" ref="Z42:Z45" si="98">IF(N42&lt;20%, "CONFORMIDAD", "NO CONFORMIDAD")</f>
        <v>#N/A</v>
      </c>
      <c r="AA42" s="89"/>
      <c r="AB42" s="89"/>
      <c r="AC42" s="89"/>
      <c r="AD42" s="89"/>
      <c r="AE42" s="89"/>
      <c r="AF42" s="89"/>
      <c r="AG42" s="92"/>
      <c r="AH42" s="93"/>
      <c r="AI42" s="89"/>
      <c r="AJ42" s="95"/>
      <c r="AK42" s="71" t="e">
        <f t="shared" ref="AK42:AK43" si="99">IF(U42&lt;10%, "CONFORMIDAD", "NO CONFORMIDAD")</f>
        <v>#N/A</v>
      </c>
      <c r="AL42" s="31" t="e">
        <f t="shared" ref="AL42:AL44" si="100">IF(U42&lt;15%, "CONFORMIDAD", "NO CONFORMIDAD")</f>
        <v>#N/A</v>
      </c>
      <c r="AM42" s="31" t="e">
        <f t="shared" ref="AM42:AM45" si="101">IF(U42&lt;20%, "CONFORMIDAD", "NO CONFORMIDAD")</f>
        <v>#N/A</v>
      </c>
      <c r="AN42" s="89"/>
      <c r="AO42" s="89"/>
      <c r="AP42" s="89"/>
      <c r="AQ42" s="89"/>
      <c r="AR42" s="89"/>
      <c r="AS42" s="89"/>
      <c r="AT42" s="89"/>
      <c r="AU42" s="89"/>
      <c r="AV42" s="89"/>
      <c r="AW42" s="95"/>
      <c r="BL42" s="46">
        <v>0.1</v>
      </c>
    </row>
    <row r="43" spans="1:64" x14ac:dyDescent="0.4">
      <c r="A43" s="102"/>
      <c r="B43" s="21"/>
      <c r="C43" s="9"/>
      <c r="D43" s="9"/>
      <c r="E43" s="11"/>
      <c r="F43" s="11"/>
      <c r="G43" s="12">
        <f t="shared" si="92"/>
        <v>0</v>
      </c>
      <c r="H43" s="12" t="e">
        <f>VLOOKUP(D43,Tabla1[],2,FALSE)</f>
        <v>#N/A</v>
      </c>
      <c r="I43" s="48" t="e">
        <f t="shared" si="93"/>
        <v>#N/A</v>
      </c>
      <c r="J43" s="53"/>
      <c r="K43" s="18">
        <f t="shared" si="37"/>
        <v>0</v>
      </c>
      <c r="L43" s="18" t="e">
        <f t="shared" si="86"/>
        <v>#N/A</v>
      </c>
      <c r="M43" s="18" t="e">
        <f t="shared" si="87"/>
        <v>#N/A</v>
      </c>
      <c r="N43" s="20" t="e">
        <f t="shared" si="88"/>
        <v>#N/A</v>
      </c>
      <c r="O43" s="54" t="str">
        <f>IF(J43&lt;=PARTIDA!$D$7,"SI","NO")</f>
        <v>SI</v>
      </c>
      <c r="P43" s="53"/>
      <c r="Q43" s="18">
        <f t="shared" si="94"/>
        <v>0</v>
      </c>
      <c r="R43" s="20" t="e">
        <f t="shared" si="89"/>
        <v>#DIV/0!</v>
      </c>
      <c r="S43" s="18" t="e">
        <f t="shared" si="90"/>
        <v>#N/A</v>
      </c>
      <c r="T43" s="18" t="e">
        <f t="shared" si="91"/>
        <v>#N/A</v>
      </c>
      <c r="U43" s="35" t="e">
        <f t="shared" si="95"/>
        <v>#N/A</v>
      </c>
      <c r="V43" s="54" t="str">
        <f>IF(P43&lt;=PARTIDA!$D$16,"SI","NO")</f>
        <v>SI</v>
      </c>
      <c r="W43" s="62"/>
      <c r="X43" s="71" t="e">
        <f t="shared" si="96"/>
        <v>#N/A</v>
      </c>
      <c r="Y43" s="31" t="e">
        <f t="shared" si="97"/>
        <v>#N/A</v>
      </c>
      <c r="Z43" s="31" t="e">
        <f t="shared" si="98"/>
        <v>#N/A</v>
      </c>
      <c r="AA43" s="89"/>
      <c r="AB43" s="89"/>
      <c r="AC43" s="89"/>
      <c r="AD43" s="89"/>
      <c r="AE43" s="89"/>
      <c r="AF43" s="89"/>
      <c r="AG43" s="92"/>
      <c r="AH43" s="93"/>
      <c r="AI43" s="89"/>
      <c r="AJ43" s="95"/>
      <c r="AK43" s="71" t="e">
        <f t="shared" si="99"/>
        <v>#N/A</v>
      </c>
      <c r="AL43" s="31" t="e">
        <f t="shared" si="100"/>
        <v>#N/A</v>
      </c>
      <c r="AM43" s="31" t="e">
        <f t="shared" si="101"/>
        <v>#N/A</v>
      </c>
      <c r="AN43" s="89"/>
      <c r="AO43" s="89"/>
      <c r="AP43" s="89"/>
      <c r="AQ43" s="89"/>
      <c r="AR43" s="89"/>
      <c r="AS43" s="89"/>
      <c r="AT43" s="89"/>
      <c r="AU43" s="89"/>
      <c r="AV43" s="89"/>
      <c r="AW43" s="95"/>
      <c r="BL43" s="46">
        <v>0.1</v>
      </c>
    </row>
    <row r="44" spans="1:64" x14ac:dyDescent="0.4">
      <c r="A44" s="102"/>
      <c r="B44" s="21"/>
      <c r="C44" s="9"/>
      <c r="D44" s="9"/>
      <c r="E44" s="11"/>
      <c r="F44" s="11"/>
      <c r="G44" s="12">
        <f t="shared" si="92"/>
        <v>0</v>
      </c>
      <c r="H44" s="12" t="e">
        <f>VLOOKUP(D44,Tabla1[],2,FALSE)</f>
        <v>#N/A</v>
      </c>
      <c r="I44" s="48" t="e">
        <f t="shared" si="93"/>
        <v>#N/A</v>
      </c>
      <c r="J44" s="53"/>
      <c r="K44" s="18">
        <f t="shared" si="37"/>
        <v>0</v>
      </c>
      <c r="L44" s="18" t="e">
        <f t="shared" si="86"/>
        <v>#N/A</v>
      </c>
      <c r="M44" s="18" t="e">
        <f t="shared" si="87"/>
        <v>#N/A</v>
      </c>
      <c r="N44" s="20" t="e">
        <f t="shared" si="88"/>
        <v>#N/A</v>
      </c>
      <c r="O44" s="54" t="str">
        <f>IF(J44&lt;=PARTIDA!$D$7,"SI","NO")</f>
        <v>SI</v>
      </c>
      <c r="P44" s="53"/>
      <c r="Q44" s="18">
        <f t="shared" si="94"/>
        <v>0</v>
      </c>
      <c r="R44" s="20" t="e">
        <f t="shared" si="89"/>
        <v>#DIV/0!</v>
      </c>
      <c r="S44" s="18" t="e">
        <f t="shared" si="90"/>
        <v>#N/A</v>
      </c>
      <c r="T44" s="18" t="e">
        <f t="shared" si="91"/>
        <v>#N/A</v>
      </c>
      <c r="U44" s="35" t="e">
        <f t="shared" si="95"/>
        <v>#N/A</v>
      </c>
      <c r="V44" s="54" t="str">
        <f>IF(P44&lt;=PARTIDA!$D$16,"SI","NO")</f>
        <v>SI</v>
      </c>
      <c r="W44" s="62"/>
      <c r="X44" s="90" t="s">
        <v>102</v>
      </c>
      <c r="Y44" s="31" t="e">
        <f t="shared" si="97"/>
        <v>#N/A</v>
      </c>
      <c r="Z44" s="31" t="e">
        <f t="shared" si="98"/>
        <v>#N/A</v>
      </c>
      <c r="AA44" s="89"/>
      <c r="AB44" s="89"/>
      <c r="AC44" s="89"/>
      <c r="AD44" s="89"/>
      <c r="AE44" s="89"/>
      <c r="AF44" s="89"/>
      <c r="AG44" s="92"/>
      <c r="AH44" s="93"/>
      <c r="AI44" s="89"/>
      <c r="AJ44" s="95"/>
      <c r="AK44" s="90" t="s">
        <v>102</v>
      </c>
      <c r="AL44" s="31" t="e">
        <f t="shared" si="100"/>
        <v>#N/A</v>
      </c>
      <c r="AM44" s="31" t="e">
        <f t="shared" si="101"/>
        <v>#N/A</v>
      </c>
      <c r="AN44" s="89"/>
      <c r="AO44" s="89"/>
      <c r="AP44" s="89"/>
      <c r="AQ44" s="89"/>
      <c r="AR44" s="89"/>
      <c r="AS44" s="89"/>
      <c r="AT44" s="89"/>
      <c r="AU44" s="89"/>
      <c r="AV44" s="89"/>
      <c r="AW44" s="95"/>
      <c r="BL44" s="46">
        <v>0.1</v>
      </c>
    </row>
    <row r="45" spans="1:64" x14ac:dyDescent="0.4">
      <c r="A45" s="102"/>
      <c r="B45" s="21">
        <f>+B41+121</f>
        <v>45413</v>
      </c>
      <c r="C45" s="9"/>
      <c r="D45" s="9"/>
      <c r="E45" s="11"/>
      <c r="F45" s="11"/>
      <c r="G45" s="12">
        <f>+(F45-E45)*1440</f>
        <v>0</v>
      </c>
      <c r="H45" s="12" t="e">
        <f>VLOOKUP(D45,Tabla1[],2,FALSE)</f>
        <v>#N/A</v>
      </c>
      <c r="I45" s="48" t="e">
        <f>+H45*G45</f>
        <v>#N/A</v>
      </c>
      <c r="J45" s="53"/>
      <c r="K45" s="18">
        <f>+J45/1000</f>
        <v>0</v>
      </c>
      <c r="L45" s="18" t="e">
        <f>+K45/(I45/1000)</f>
        <v>#N/A</v>
      </c>
      <c r="M45" s="18" t="e">
        <f>+L45*480/G45</f>
        <v>#N/A</v>
      </c>
      <c r="N45" s="20" t="e">
        <f>+(M45/3)</f>
        <v>#N/A</v>
      </c>
      <c r="O45" s="54" t="str">
        <f>IF(J45&lt;=PARTIDA!$D$7,"SI","NO")</f>
        <v>SI</v>
      </c>
      <c r="P45" s="53"/>
      <c r="Q45" s="18">
        <f t="shared" si="17"/>
        <v>0</v>
      </c>
      <c r="R45" s="20" t="e">
        <f t="shared" si="89"/>
        <v>#DIV/0!</v>
      </c>
      <c r="S45" s="18" t="e">
        <f t="shared" si="90"/>
        <v>#N/A</v>
      </c>
      <c r="T45" s="18" t="e">
        <f t="shared" si="91"/>
        <v>#N/A</v>
      </c>
      <c r="U45" s="35" t="e">
        <f t="shared" si="21"/>
        <v>#N/A</v>
      </c>
      <c r="V45" s="54" t="str">
        <f>IF(P45&lt;=PARTIDA!$D$16,"SI","NO")</f>
        <v>SI</v>
      </c>
      <c r="W45" s="62"/>
      <c r="X45" s="90"/>
      <c r="Y45" s="91" t="s">
        <v>103</v>
      </c>
      <c r="Z45" s="31" t="e">
        <f t="shared" si="98"/>
        <v>#N/A</v>
      </c>
      <c r="AA45" s="89"/>
      <c r="AB45" s="89"/>
      <c r="AC45" s="89"/>
      <c r="AD45" s="89"/>
      <c r="AE45" s="89"/>
      <c r="AF45" s="89"/>
      <c r="AG45" s="92"/>
      <c r="AH45" s="93"/>
      <c r="AI45" s="89"/>
      <c r="AJ45" s="95"/>
      <c r="AK45" s="90"/>
      <c r="AL45" s="91" t="s">
        <v>103</v>
      </c>
      <c r="AM45" s="31" t="e">
        <f t="shared" si="101"/>
        <v>#N/A</v>
      </c>
      <c r="AN45" s="89"/>
      <c r="AO45" s="89"/>
      <c r="AP45" s="89"/>
      <c r="AQ45" s="89"/>
      <c r="AR45" s="89"/>
      <c r="AS45" s="89"/>
      <c r="AT45" s="89"/>
      <c r="AU45" s="89"/>
      <c r="AV45" s="89"/>
      <c r="AW45" s="95"/>
      <c r="BL45" s="46">
        <v>0.1</v>
      </c>
    </row>
    <row r="46" spans="1:64" ht="69.599999999999994" x14ac:dyDescent="0.4">
      <c r="A46" s="103"/>
      <c r="B46" s="21">
        <f>+B45+123</f>
        <v>45536</v>
      </c>
      <c r="C46" s="9"/>
      <c r="D46" s="9"/>
      <c r="E46" s="11"/>
      <c r="F46" s="11"/>
      <c r="G46" s="12">
        <f t="shared" si="22"/>
        <v>0</v>
      </c>
      <c r="H46" s="12" t="e">
        <f>VLOOKUP(D46,Tabla1[],2,FALSE)</f>
        <v>#N/A</v>
      </c>
      <c r="I46" s="48" t="e">
        <f t="shared" si="23"/>
        <v>#N/A</v>
      </c>
      <c r="J46" s="53"/>
      <c r="K46" s="18">
        <f t="shared" si="37"/>
        <v>0</v>
      </c>
      <c r="L46" s="18" t="e">
        <f t="shared" si="86"/>
        <v>#N/A</v>
      </c>
      <c r="M46" s="18" t="e">
        <f t="shared" si="87"/>
        <v>#N/A</v>
      </c>
      <c r="N46" s="20" t="e">
        <f t="shared" si="88"/>
        <v>#N/A</v>
      </c>
      <c r="O46" s="54" t="str">
        <f>IF(J46&lt;=PARTIDA!$D$7,"SI","NO")</f>
        <v>SI</v>
      </c>
      <c r="P46" s="53"/>
      <c r="Q46" s="18">
        <f t="shared" si="17"/>
        <v>0</v>
      </c>
      <c r="R46" s="20" t="e">
        <f t="shared" si="89"/>
        <v>#DIV/0!</v>
      </c>
      <c r="S46" s="18" t="e">
        <f t="shared" si="90"/>
        <v>#N/A</v>
      </c>
      <c r="T46" s="18" t="e">
        <f t="shared" si="91"/>
        <v>#N/A</v>
      </c>
      <c r="U46" s="35" t="e">
        <f t="shared" si="21"/>
        <v>#N/A</v>
      </c>
      <c r="V46" s="54" t="str">
        <f>IF(P46&lt;=PARTIDA!$D$16,"SI","NO")</f>
        <v>SI</v>
      </c>
      <c r="W46" s="62"/>
      <c r="X46" s="90"/>
      <c r="Y46" s="91"/>
      <c r="Z46" s="32" t="s">
        <v>104</v>
      </c>
      <c r="AA46" s="89"/>
      <c r="AB46" s="89"/>
      <c r="AC46" s="89"/>
      <c r="AD46" s="89"/>
      <c r="AE46" s="89"/>
      <c r="AF46" s="89"/>
      <c r="AG46" s="92"/>
      <c r="AH46" s="93"/>
      <c r="AI46" s="89"/>
      <c r="AJ46" s="95"/>
      <c r="AK46" s="90"/>
      <c r="AL46" s="91"/>
      <c r="AM46" s="32" t="s">
        <v>104</v>
      </c>
      <c r="AN46" s="89"/>
      <c r="AO46" s="89"/>
      <c r="AP46" s="89"/>
      <c r="AQ46" s="89"/>
      <c r="AR46" s="89"/>
      <c r="AS46" s="89"/>
      <c r="AT46" s="89"/>
      <c r="AU46" s="89"/>
      <c r="AV46" s="89"/>
      <c r="AW46" s="95"/>
      <c r="BL46" s="46">
        <v>0.1</v>
      </c>
    </row>
    <row r="47" spans="1:64" ht="6.6" customHeight="1" x14ac:dyDescent="0.4">
      <c r="A47" s="14"/>
      <c r="B47" s="13"/>
      <c r="C47" s="15"/>
      <c r="D47" s="15"/>
      <c r="E47" s="16"/>
      <c r="F47" s="16"/>
      <c r="G47" s="17"/>
      <c r="H47" s="17"/>
      <c r="I47" s="49"/>
      <c r="J47" s="55"/>
      <c r="K47" s="19"/>
      <c r="L47" s="19"/>
      <c r="M47" s="19"/>
      <c r="N47" s="37"/>
      <c r="O47" s="56"/>
      <c r="P47" s="55"/>
      <c r="Q47" s="19"/>
      <c r="R47" s="19"/>
      <c r="S47" s="19"/>
      <c r="T47" s="19"/>
      <c r="U47" s="36"/>
      <c r="V47" s="64"/>
      <c r="W47" s="40"/>
      <c r="X47" s="72"/>
      <c r="Y47" s="13"/>
      <c r="Z47" s="13"/>
      <c r="AA47" s="13"/>
      <c r="AB47" s="13"/>
      <c r="AC47" s="13"/>
      <c r="AD47" s="13"/>
      <c r="AE47" s="13"/>
      <c r="AF47" s="13"/>
      <c r="AG47" s="39"/>
      <c r="AH47" s="41"/>
      <c r="AI47" s="40"/>
      <c r="AJ47" s="73"/>
      <c r="AK47" s="72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40"/>
      <c r="AW47" s="73"/>
      <c r="BL47" s="46">
        <v>0.1</v>
      </c>
    </row>
    <row r="48" spans="1:64" x14ac:dyDescent="0.4">
      <c r="A48" s="101" t="s">
        <v>80</v>
      </c>
      <c r="B48" s="21">
        <v>45292</v>
      </c>
      <c r="C48" s="9"/>
      <c r="D48" s="9"/>
      <c r="E48" s="11"/>
      <c r="F48" s="11"/>
      <c r="G48" s="12">
        <f t="shared" si="22"/>
        <v>0</v>
      </c>
      <c r="H48" s="12" t="e">
        <f>VLOOKUP(D48,Tabla1[],2,FALSE)</f>
        <v>#N/A</v>
      </c>
      <c r="I48" s="48" t="e">
        <f t="shared" si="23"/>
        <v>#N/A</v>
      </c>
      <c r="J48" s="53"/>
      <c r="K48" s="18">
        <f t="shared" si="37"/>
        <v>0</v>
      </c>
      <c r="L48" s="18" t="e">
        <f t="shared" ref="L48:L53" si="102">+K48/(I48/1000)</f>
        <v>#N/A</v>
      </c>
      <c r="M48" s="18" t="e">
        <f t="shared" ref="M48:M53" si="103">+L48*480/G48</f>
        <v>#N/A</v>
      </c>
      <c r="N48" s="20" t="e">
        <f t="shared" ref="N48:N53" si="104">+(M48/3)</f>
        <v>#N/A</v>
      </c>
      <c r="O48" s="54" t="str">
        <f>IF(J48&lt;=PARTIDA!$D$7,"SI","NO")</f>
        <v>SI</v>
      </c>
      <c r="P48" s="53"/>
      <c r="Q48" s="18">
        <f t="shared" si="17"/>
        <v>0</v>
      </c>
      <c r="R48" s="20" t="e">
        <f t="shared" ref="R48:R53" si="105">+Q48/K48</f>
        <v>#DIV/0!</v>
      </c>
      <c r="S48" s="18" t="e">
        <f t="shared" ref="S48:S53" si="106">+Q48/(I48/1000)</f>
        <v>#N/A</v>
      </c>
      <c r="T48" s="18" t="e">
        <f t="shared" ref="T48:T53" si="107">+S48*480/G48</f>
        <v>#N/A</v>
      </c>
      <c r="U48" s="35" t="e">
        <f t="shared" si="21"/>
        <v>#N/A</v>
      </c>
      <c r="V48" s="54" t="str">
        <f>IF(P48&lt;=PARTIDA!$D$16,"SI","NO")</f>
        <v>SI</v>
      </c>
      <c r="W48" s="62"/>
      <c r="X48" s="71" t="e">
        <f>IF(N48&lt;10%, "CONFORMIDAD", "NO CONFORMIDAD")</f>
        <v>#N/A</v>
      </c>
      <c r="Y48" s="31" t="e">
        <f>IF(N48&lt;15%, "CONFORMIDAD", "NO CONFORMIDAD")</f>
        <v>#N/A</v>
      </c>
      <c r="Z48" s="31" t="e">
        <f>IF(N48&lt;20%, "CONFORMIDAD", "NO CONFORMIDAD")</f>
        <v>#N/A</v>
      </c>
      <c r="AA48" s="89"/>
      <c r="AB48" s="89"/>
      <c r="AC48" s="89"/>
      <c r="AD48" s="89"/>
      <c r="AE48" s="89">
        <f>COUNT(N48:N53)</f>
        <v>0</v>
      </c>
      <c r="AF48" s="89"/>
      <c r="AG48" s="92" t="e">
        <f>VLOOKUP(AE48,Tabla2[],2,FALSE)</f>
        <v>#N/A</v>
      </c>
      <c r="AH48" s="93" t="e">
        <f>IF(AF48&gt;=AG48,"CONFORMIDAD","NO CONFORMIDAD")</f>
        <v>#N/A</v>
      </c>
      <c r="AI48" s="89"/>
      <c r="AJ48" s="94">
        <f>+B53+(AI48*30)</f>
        <v>45536</v>
      </c>
      <c r="AK48" s="71" t="e">
        <f>IF(U48&lt;10%, "CONFORMIDAD", "NO CONFORMIDAD")</f>
        <v>#N/A</v>
      </c>
      <c r="AL48" s="31" t="e">
        <f>IF(U48&lt;15%, "CONFORMIDAD", "NO CONFORMIDAD")</f>
        <v>#N/A</v>
      </c>
      <c r="AM48" s="31" t="e">
        <f>IF(U48&lt;20%, "CONFORMIDAD", "NO CONFORMIDAD")</f>
        <v>#N/A</v>
      </c>
      <c r="AN48" s="89"/>
      <c r="AO48" s="89"/>
      <c r="AP48" s="89"/>
      <c r="AQ48" s="89"/>
      <c r="AR48" s="89">
        <f>COUNT(N48:N53)</f>
        <v>0</v>
      </c>
      <c r="AS48" s="89"/>
      <c r="AT48" s="89" t="e">
        <f>VLOOKUP(AR48,Tabla2[],2,FALSE)</f>
        <v>#N/A</v>
      </c>
      <c r="AU48" s="89" t="e">
        <f>IF(AS48&gt;=AT48,"CONFORMIDAD","NO CONFORMIDAD")</f>
        <v>#N/A</v>
      </c>
      <c r="AV48" s="96"/>
      <c r="AW48" s="108">
        <f>+B53+(AV48*30)</f>
        <v>45536</v>
      </c>
      <c r="BL48" s="46">
        <v>0.1</v>
      </c>
    </row>
    <row r="49" spans="1:64" x14ac:dyDescent="0.4">
      <c r="A49" s="102"/>
      <c r="B49" s="21"/>
      <c r="C49" s="9"/>
      <c r="D49" s="9"/>
      <c r="E49" s="11"/>
      <c r="F49" s="11"/>
      <c r="G49" s="12">
        <f t="shared" ref="G49:G51" si="108">+(F49-E49)*1440</f>
        <v>0</v>
      </c>
      <c r="H49" s="12" t="e">
        <f>VLOOKUP(D49,Tabla1[],2,FALSE)</f>
        <v>#N/A</v>
      </c>
      <c r="I49" s="48" t="e">
        <f t="shared" ref="I49:I51" si="109">+H49*G49</f>
        <v>#N/A</v>
      </c>
      <c r="J49" s="53"/>
      <c r="K49" s="18">
        <f t="shared" si="37"/>
        <v>0</v>
      </c>
      <c r="L49" s="18" t="e">
        <f t="shared" si="102"/>
        <v>#N/A</v>
      </c>
      <c r="M49" s="18" t="e">
        <f t="shared" si="103"/>
        <v>#N/A</v>
      </c>
      <c r="N49" s="20" t="e">
        <f t="shared" si="104"/>
        <v>#N/A</v>
      </c>
      <c r="O49" s="54" t="str">
        <f>IF(J49&lt;=PARTIDA!$D$7,"SI","NO")</f>
        <v>SI</v>
      </c>
      <c r="P49" s="53"/>
      <c r="Q49" s="18">
        <f t="shared" ref="Q49:Q51" si="110">+P49/1000</f>
        <v>0</v>
      </c>
      <c r="R49" s="20" t="e">
        <f t="shared" si="105"/>
        <v>#DIV/0!</v>
      </c>
      <c r="S49" s="18" t="e">
        <f t="shared" si="106"/>
        <v>#N/A</v>
      </c>
      <c r="T49" s="18" t="e">
        <f t="shared" si="107"/>
        <v>#N/A</v>
      </c>
      <c r="U49" s="35" t="e">
        <f t="shared" ref="U49:U51" si="111">+(T49/0.05)</f>
        <v>#N/A</v>
      </c>
      <c r="V49" s="54" t="str">
        <f>IF(P49&lt;=PARTIDA!$D$16,"SI","NO")</f>
        <v>SI</v>
      </c>
      <c r="W49" s="62"/>
      <c r="X49" s="71" t="e">
        <f t="shared" ref="X49:X50" si="112">IF(N49&lt;10%, "CONFORMIDAD", "NO CONFORMIDAD")</f>
        <v>#N/A</v>
      </c>
      <c r="Y49" s="31" t="e">
        <f t="shared" ref="Y49:Y51" si="113">IF(N49&lt;15%, "CONFORMIDAD", "NO CONFORMIDAD")</f>
        <v>#N/A</v>
      </c>
      <c r="Z49" s="31" t="e">
        <f t="shared" ref="Z49:Z52" si="114">IF(N49&lt;20%, "CONFORMIDAD", "NO CONFORMIDAD")</f>
        <v>#N/A</v>
      </c>
      <c r="AA49" s="89"/>
      <c r="AB49" s="89"/>
      <c r="AC49" s="89"/>
      <c r="AD49" s="89"/>
      <c r="AE49" s="89"/>
      <c r="AF49" s="89"/>
      <c r="AG49" s="92"/>
      <c r="AH49" s="93"/>
      <c r="AI49" s="89"/>
      <c r="AJ49" s="95"/>
      <c r="AK49" s="71" t="e">
        <f t="shared" ref="AK49:AK50" si="115">IF(U49&lt;10%, "CONFORMIDAD", "NO CONFORMIDAD")</f>
        <v>#N/A</v>
      </c>
      <c r="AL49" s="31" t="e">
        <f t="shared" ref="AL49:AL51" si="116">IF(U49&lt;15%, "CONFORMIDAD", "NO CONFORMIDAD")</f>
        <v>#N/A</v>
      </c>
      <c r="AM49" s="31" t="e">
        <f t="shared" ref="AM49:AM52" si="117">IF(U49&lt;20%, "CONFORMIDAD", "NO CONFORMIDAD")</f>
        <v>#N/A</v>
      </c>
      <c r="AN49" s="89"/>
      <c r="AO49" s="89"/>
      <c r="AP49" s="89"/>
      <c r="AQ49" s="89"/>
      <c r="AR49" s="89"/>
      <c r="AS49" s="89"/>
      <c r="AT49" s="89"/>
      <c r="AU49" s="89"/>
      <c r="AV49" s="89"/>
      <c r="AW49" s="95"/>
      <c r="BL49" s="46">
        <v>0.1</v>
      </c>
    </row>
    <row r="50" spans="1:64" x14ac:dyDescent="0.4">
      <c r="A50" s="102"/>
      <c r="B50" s="21"/>
      <c r="C50" s="9"/>
      <c r="D50" s="9"/>
      <c r="E50" s="11"/>
      <c r="F50" s="11"/>
      <c r="G50" s="12">
        <f t="shared" si="108"/>
        <v>0</v>
      </c>
      <c r="H50" s="12" t="e">
        <f>VLOOKUP(D50,Tabla1[],2,FALSE)</f>
        <v>#N/A</v>
      </c>
      <c r="I50" s="48" t="e">
        <f t="shared" si="109"/>
        <v>#N/A</v>
      </c>
      <c r="J50" s="53"/>
      <c r="K50" s="18">
        <f t="shared" si="37"/>
        <v>0</v>
      </c>
      <c r="L50" s="18" t="e">
        <f t="shared" si="102"/>
        <v>#N/A</v>
      </c>
      <c r="M50" s="18" t="e">
        <f t="shared" si="103"/>
        <v>#N/A</v>
      </c>
      <c r="N50" s="20" t="e">
        <f t="shared" si="104"/>
        <v>#N/A</v>
      </c>
      <c r="O50" s="54" t="str">
        <f>IF(J50&lt;=PARTIDA!$D$7,"SI","NO")</f>
        <v>SI</v>
      </c>
      <c r="P50" s="53"/>
      <c r="Q50" s="18">
        <f t="shared" si="110"/>
        <v>0</v>
      </c>
      <c r="R50" s="20" t="e">
        <f t="shared" si="105"/>
        <v>#DIV/0!</v>
      </c>
      <c r="S50" s="18" t="e">
        <f t="shared" si="106"/>
        <v>#N/A</v>
      </c>
      <c r="T50" s="18" t="e">
        <f t="shared" si="107"/>
        <v>#N/A</v>
      </c>
      <c r="U50" s="35" t="e">
        <f t="shared" si="111"/>
        <v>#N/A</v>
      </c>
      <c r="V50" s="54" t="str">
        <f>IF(P50&lt;=PARTIDA!$D$16,"SI","NO")</f>
        <v>SI</v>
      </c>
      <c r="W50" s="62"/>
      <c r="X50" s="71" t="e">
        <f t="shared" si="112"/>
        <v>#N/A</v>
      </c>
      <c r="Y50" s="31" t="e">
        <f t="shared" si="113"/>
        <v>#N/A</v>
      </c>
      <c r="Z50" s="31" t="e">
        <f t="shared" si="114"/>
        <v>#N/A</v>
      </c>
      <c r="AA50" s="89"/>
      <c r="AB50" s="89"/>
      <c r="AC50" s="89"/>
      <c r="AD50" s="89"/>
      <c r="AE50" s="89"/>
      <c r="AF50" s="89"/>
      <c r="AG50" s="92"/>
      <c r="AH50" s="93"/>
      <c r="AI50" s="89"/>
      <c r="AJ50" s="95"/>
      <c r="AK50" s="71" t="e">
        <f t="shared" si="115"/>
        <v>#N/A</v>
      </c>
      <c r="AL50" s="31" t="e">
        <f t="shared" si="116"/>
        <v>#N/A</v>
      </c>
      <c r="AM50" s="31" t="e">
        <f t="shared" si="117"/>
        <v>#N/A</v>
      </c>
      <c r="AN50" s="89"/>
      <c r="AO50" s="89"/>
      <c r="AP50" s="89"/>
      <c r="AQ50" s="89"/>
      <c r="AR50" s="89"/>
      <c r="AS50" s="89"/>
      <c r="AT50" s="89"/>
      <c r="AU50" s="89"/>
      <c r="AV50" s="89"/>
      <c r="AW50" s="95"/>
      <c r="BL50" s="46">
        <v>0.1</v>
      </c>
    </row>
    <row r="51" spans="1:64" x14ac:dyDescent="0.4">
      <c r="A51" s="102"/>
      <c r="B51" s="21"/>
      <c r="C51" s="9"/>
      <c r="D51" s="9"/>
      <c r="E51" s="11"/>
      <c r="F51" s="11"/>
      <c r="G51" s="12">
        <f t="shared" si="108"/>
        <v>0</v>
      </c>
      <c r="H51" s="12" t="e">
        <f>VLOOKUP(D51,Tabla1[],2,FALSE)</f>
        <v>#N/A</v>
      </c>
      <c r="I51" s="48" t="e">
        <f t="shared" si="109"/>
        <v>#N/A</v>
      </c>
      <c r="J51" s="53"/>
      <c r="K51" s="18">
        <f t="shared" si="37"/>
        <v>0</v>
      </c>
      <c r="L51" s="18" t="e">
        <f t="shared" si="102"/>
        <v>#N/A</v>
      </c>
      <c r="M51" s="18" t="e">
        <f t="shared" si="103"/>
        <v>#N/A</v>
      </c>
      <c r="N51" s="20" t="e">
        <f t="shared" si="104"/>
        <v>#N/A</v>
      </c>
      <c r="O51" s="54" t="str">
        <f>IF(J51&lt;=PARTIDA!$D$7,"SI","NO")</f>
        <v>SI</v>
      </c>
      <c r="P51" s="53"/>
      <c r="Q51" s="18">
        <f t="shared" si="110"/>
        <v>0</v>
      </c>
      <c r="R51" s="20" t="e">
        <f t="shared" si="105"/>
        <v>#DIV/0!</v>
      </c>
      <c r="S51" s="18" t="e">
        <f t="shared" si="106"/>
        <v>#N/A</v>
      </c>
      <c r="T51" s="18" t="e">
        <f t="shared" si="107"/>
        <v>#N/A</v>
      </c>
      <c r="U51" s="35" t="e">
        <f t="shared" si="111"/>
        <v>#N/A</v>
      </c>
      <c r="V51" s="54" t="str">
        <f>IF(P51&lt;=PARTIDA!$D$16,"SI","NO")</f>
        <v>SI</v>
      </c>
      <c r="W51" s="62"/>
      <c r="X51" s="90" t="s">
        <v>102</v>
      </c>
      <c r="Y51" s="31" t="e">
        <f t="shared" si="113"/>
        <v>#N/A</v>
      </c>
      <c r="Z51" s="31" t="e">
        <f t="shared" si="114"/>
        <v>#N/A</v>
      </c>
      <c r="AA51" s="89"/>
      <c r="AB51" s="89"/>
      <c r="AC51" s="89"/>
      <c r="AD51" s="89"/>
      <c r="AE51" s="89"/>
      <c r="AF51" s="89"/>
      <c r="AG51" s="92"/>
      <c r="AH51" s="93"/>
      <c r="AI51" s="89"/>
      <c r="AJ51" s="95"/>
      <c r="AK51" s="90" t="s">
        <v>102</v>
      </c>
      <c r="AL51" s="31" t="e">
        <f t="shared" si="116"/>
        <v>#N/A</v>
      </c>
      <c r="AM51" s="31" t="e">
        <f t="shared" si="117"/>
        <v>#N/A</v>
      </c>
      <c r="AN51" s="89"/>
      <c r="AO51" s="89"/>
      <c r="AP51" s="89"/>
      <c r="AQ51" s="89"/>
      <c r="AR51" s="89"/>
      <c r="AS51" s="89"/>
      <c r="AT51" s="89"/>
      <c r="AU51" s="89"/>
      <c r="AV51" s="89"/>
      <c r="AW51" s="95"/>
      <c r="BL51" s="46">
        <v>0.1</v>
      </c>
    </row>
    <row r="52" spans="1:64" x14ac:dyDescent="0.4">
      <c r="A52" s="102"/>
      <c r="B52" s="21">
        <f>+B48+121</f>
        <v>45413</v>
      </c>
      <c r="C52" s="9"/>
      <c r="D52" s="9"/>
      <c r="E52" s="11"/>
      <c r="F52" s="11"/>
      <c r="G52" s="12">
        <f t="shared" ref="G52" si="118">+(F52-E52)*1440</f>
        <v>0</v>
      </c>
      <c r="H52" s="12" t="e">
        <f>VLOOKUP(D52,Tabla1[],2,FALSE)</f>
        <v>#N/A</v>
      </c>
      <c r="I52" s="48" t="e">
        <f t="shared" ref="I52" si="119">+H52*G52</f>
        <v>#N/A</v>
      </c>
      <c r="J52" s="53"/>
      <c r="K52" s="18">
        <f t="shared" si="37"/>
        <v>0</v>
      </c>
      <c r="L52" s="18" t="e">
        <f t="shared" ref="L52" si="120">+K52/(I52/1000)</f>
        <v>#N/A</v>
      </c>
      <c r="M52" s="18" t="e">
        <f t="shared" ref="M52" si="121">+L52*480/G52</f>
        <v>#N/A</v>
      </c>
      <c r="N52" s="20" t="e">
        <f t="shared" si="104"/>
        <v>#N/A</v>
      </c>
      <c r="O52" s="54" t="str">
        <f>IF(J52&lt;=PARTIDA!$D$7,"SI","NO")</f>
        <v>SI</v>
      </c>
      <c r="P52" s="53"/>
      <c r="Q52" s="18">
        <f t="shared" si="17"/>
        <v>0</v>
      </c>
      <c r="R52" s="20" t="e">
        <f t="shared" ref="R52" si="122">+Q52/K52</f>
        <v>#DIV/0!</v>
      </c>
      <c r="S52" s="18" t="e">
        <f t="shared" ref="S52" si="123">+Q52/(I52/1000)</f>
        <v>#N/A</v>
      </c>
      <c r="T52" s="18" t="e">
        <f t="shared" ref="T52" si="124">+S52*480/G52</f>
        <v>#N/A</v>
      </c>
      <c r="U52" s="35" t="e">
        <f t="shared" si="21"/>
        <v>#N/A</v>
      </c>
      <c r="V52" s="54" t="str">
        <f>IF(P52&lt;=PARTIDA!$D$16,"SI","NO")</f>
        <v>SI</v>
      </c>
      <c r="W52" s="62"/>
      <c r="X52" s="90"/>
      <c r="Y52" s="91" t="s">
        <v>103</v>
      </c>
      <c r="Z52" s="31" t="e">
        <f t="shared" si="114"/>
        <v>#N/A</v>
      </c>
      <c r="AA52" s="89"/>
      <c r="AB52" s="89"/>
      <c r="AC52" s="89"/>
      <c r="AD52" s="89"/>
      <c r="AE52" s="89"/>
      <c r="AF52" s="89"/>
      <c r="AG52" s="92"/>
      <c r="AH52" s="93"/>
      <c r="AI52" s="89"/>
      <c r="AJ52" s="95"/>
      <c r="AK52" s="90"/>
      <c r="AL52" s="91" t="s">
        <v>103</v>
      </c>
      <c r="AM52" s="31" t="e">
        <f t="shared" si="117"/>
        <v>#N/A</v>
      </c>
      <c r="AN52" s="89"/>
      <c r="AO52" s="89"/>
      <c r="AP52" s="89"/>
      <c r="AQ52" s="89"/>
      <c r="AR52" s="89"/>
      <c r="AS52" s="89"/>
      <c r="AT52" s="89"/>
      <c r="AU52" s="89"/>
      <c r="AV52" s="89"/>
      <c r="AW52" s="95"/>
      <c r="BL52" s="46">
        <v>0.1</v>
      </c>
    </row>
    <row r="53" spans="1:64" ht="69.599999999999994" x14ac:dyDescent="0.4">
      <c r="A53" s="103"/>
      <c r="B53" s="21">
        <f>+B52+123</f>
        <v>45536</v>
      </c>
      <c r="C53" s="9"/>
      <c r="D53" s="9"/>
      <c r="E53" s="11"/>
      <c r="F53" s="11"/>
      <c r="G53" s="12">
        <f t="shared" si="22"/>
        <v>0</v>
      </c>
      <c r="H53" s="12" t="e">
        <f>VLOOKUP(D53,Tabla1[],2,FALSE)</f>
        <v>#N/A</v>
      </c>
      <c r="I53" s="48" t="e">
        <f t="shared" si="23"/>
        <v>#N/A</v>
      </c>
      <c r="J53" s="53"/>
      <c r="K53" s="18">
        <f t="shared" si="37"/>
        <v>0</v>
      </c>
      <c r="L53" s="18" t="e">
        <f t="shared" si="102"/>
        <v>#N/A</v>
      </c>
      <c r="M53" s="18" t="e">
        <f t="shared" si="103"/>
        <v>#N/A</v>
      </c>
      <c r="N53" s="20" t="e">
        <f t="shared" si="104"/>
        <v>#N/A</v>
      </c>
      <c r="O53" s="54" t="str">
        <f>IF(J53&lt;=PARTIDA!$D$7,"SI","NO")</f>
        <v>SI</v>
      </c>
      <c r="P53" s="53"/>
      <c r="Q53" s="18">
        <f t="shared" si="17"/>
        <v>0</v>
      </c>
      <c r="R53" s="20" t="e">
        <f t="shared" si="105"/>
        <v>#DIV/0!</v>
      </c>
      <c r="S53" s="18" t="e">
        <f t="shared" si="106"/>
        <v>#N/A</v>
      </c>
      <c r="T53" s="18" t="e">
        <f t="shared" si="107"/>
        <v>#N/A</v>
      </c>
      <c r="U53" s="35" t="e">
        <f t="shared" si="21"/>
        <v>#N/A</v>
      </c>
      <c r="V53" s="54" t="str">
        <f>IF(P53&lt;=PARTIDA!$D$16,"SI","NO")</f>
        <v>SI</v>
      </c>
      <c r="W53" s="62"/>
      <c r="X53" s="90"/>
      <c r="Y53" s="91"/>
      <c r="Z53" s="32" t="s">
        <v>104</v>
      </c>
      <c r="AA53" s="89"/>
      <c r="AB53" s="89"/>
      <c r="AC53" s="89"/>
      <c r="AD53" s="89"/>
      <c r="AE53" s="89"/>
      <c r="AF53" s="89"/>
      <c r="AG53" s="92"/>
      <c r="AH53" s="93"/>
      <c r="AI53" s="89"/>
      <c r="AJ53" s="95"/>
      <c r="AK53" s="90"/>
      <c r="AL53" s="91"/>
      <c r="AM53" s="32" t="s">
        <v>104</v>
      </c>
      <c r="AN53" s="89"/>
      <c r="AO53" s="89"/>
      <c r="AP53" s="89"/>
      <c r="AQ53" s="89"/>
      <c r="AR53" s="89"/>
      <c r="AS53" s="89"/>
      <c r="AT53" s="89"/>
      <c r="AU53" s="89"/>
      <c r="AV53" s="89"/>
      <c r="AW53" s="95"/>
      <c r="BL53" s="46">
        <v>0.1</v>
      </c>
    </row>
    <row r="54" spans="1:64" ht="6.6" customHeight="1" x14ac:dyDescent="0.4">
      <c r="A54" s="14"/>
      <c r="B54" s="13"/>
      <c r="C54" s="15"/>
      <c r="D54" s="15"/>
      <c r="E54" s="16"/>
      <c r="F54" s="16"/>
      <c r="G54" s="17"/>
      <c r="H54" s="17"/>
      <c r="I54" s="49"/>
      <c r="J54" s="55"/>
      <c r="K54" s="19"/>
      <c r="L54" s="19"/>
      <c r="M54" s="19"/>
      <c r="N54" s="37"/>
      <c r="O54" s="56"/>
      <c r="P54" s="55"/>
      <c r="Q54" s="19"/>
      <c r="R54" s="19"/>
      <c r="S54" s="19"/>
      <c r="T54" s="19"/>
      <c r="U54" s="36"/>
      <c r="V54" s="64"/>
      <c r="W54" s="40"/>
      <c r="X54" s="72"/>
      <c r="Y54" s="13"/>
      <c r="Z54" s="13"/>
      <c r="AA54" s="13"/>
      <c r="AB54" s="13"/>
      <c r="AC54" s="13"/>
      <c r="AD54" s="13"/>
      <c r="AE54" s="13"/>
      <c r="AF54" s="13"/>
      <c r="AG54" s="39"/>
      <c r="AH54" s="41"/>
      <c r="AI54" s="40"/>
      <c r="AJ54" s="73"/>
      <c r="AK54" s="72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40"/>
      <c r="AW54" s="73"/>
      <c r="BL54" s="46">
        <v>0.1</v>
      </c>
    </row>
    <row r="55" spans="1:64" x14ac:dyDescent="0.4">
      <c r="A55" s="101" t="s">
        <v>12</v>
      </c>
      <c r="B55" s="21">
        <v>45292</v>
      </c>
      <c r="C55" s="9"/>
      <c r="D55" s="9"/>
      <c r="E55" s="11"/>
      <c r="F55" s="11"/>
      <c r="G55" s="12">
        <f t="shared" si="22"/>
        <v>0</v>
      </c>
      <c r="H55" s="12" t="e">
        <f>VLOOKUP(D55,Tabla1[],2,FALSE)</f>
        <v>#N/A</v>
      </c>
      <c r="I55" s="48" t="e">
        <f t="shared" si="23"/>
        <v>#N/A</v>
      </c>
      <c r="J55" s="53"/>
      <c r="K55" s="18">
        <f t="shared" si="37"/>
        <v>0</v>
      </c>
      <c r="L55" s="18" t="e">
        <f t="shared" ref="L55:L60" si="125">+K55/(I55/1000)</f>
        <v>#N/A</v>
      </c>
      <c r="M55" s="18" t="e">
        <f t="shared" ref="M55:M60" si="126">+L55*480/G55</f>
        <v>#N/A</v>
      </c>
      <c r="N55" s="20" t="e">
        <f t="shared" ref="N55:N60" si="127">+(M55/3)</f>
        <v>#N/A</v>
      </c>
      <c r="O55" s="54" t="str">
        <f>IF(J55&lt;=PARTIDA!$D$7,"SI","NO")</f>
        <v>SI</v>
      </c>
      <c r="P55" s="53"/>
      <c r="Q55" s="18">
        <f t="shared" si="17"/>
        <v>0</v>
      </c>
      <c r="R55" s="20" t="e">
        <f t="shared" ref="R55:R60" si="128">+Q55/K55</f>
        <v>#DIV/0!</v>
      </c>
      <c r="S55" s="18" t="e">
        <f t="shared" ref="S55:S60" si="129">+Q55/(I55/1000)</f>
        <v>#N/A</v>
      </c>
      <c r="T55" s="18" t="e">
        <f t="shared" ref="T55:T60" si="130">+S55*480/G55</f>
        <v>#N/A</v>
      </c>
      <c r="U55" s="35" t="e">
        <f t="shared" si="21"/>
        <v>#N/A</v>
      </c>
      <c r="V55" s="54" t="str">
        <f>IF(P55&lt;=PARTIDA!$D$16,"SI","NO")</f>
        <v>SI</v>
      </c>
      <c r="W55" s="62"/>
      <c r="X55" s="71" t="e">
        <f>IF(N55&lt;10%, "CONFORMIDAD", "NO CONFORMIDAD")</f>
        <v>#N/A</v>
      </c>
      <c r="Y55" s="31" t="e">
        <f>IF(N55&lt;15%, "CONFORMIDAD", "NO CONFORMIDAD")</f>
        <v>#N/A</v>
      </c>
      <c r="Z55" s="31" t="e">
        <f>IF(N55&lt;20%, "CONFORMIDAD", "NO CONFORMIDAD")</f>
        <v>#N/A</v>
      </c>
      <c r="AA55" s="89"/>
      <c r="AB55" s="89"/>
      <c r="AC55" s="89"/>
      <c r="AD55" s="89"/>
      <c r="AE55" s="89">
        <f>COUNT(N55:N60)</f>
        <v>0</v>
      </c>
      <c r="AF55" s="89"/>
      <c r="AG55" s="92" t="e">
        <f>VLOOKUP(AE55,Tabla2[],2,FALSE)</f>
        <v>#N/A</v>
      </c>
      <c r="AH55" s="93" t="e">
        <f>IF(AF55&gt;=AG55,"CONFORMIDAD","NO CONFORMIDAD")</f>
        <v>#N/A</v>
      </c>
      <c r="AI55" s="89"/>
      <c r="AJ55" s="94">
        <f>+B60+(AI55*30)</f>
        <v>45536</v>
      </c>
      <c r="AK55" s="71" t="e">
        <f>IF(U55&lt;10%, "CONFORMIDAD", "NO CONFORMIDAD")</f>
        <v>#N/A</v>
      </c>
      <c r="AL55" s="31" t="e">
        <f>IF(U55&lt;15%, "CONFORMIDAD", "NO CONFORMIDAD")</f>
        <v>#N/A</v>
      </c>
      <c r="AM55" s="31" t="e">
        <f>IF(U55&lt;20%, "CONFORMIDAD", "NO CONFORMIDAD")</f>
        <v>#N/A</v>
      </c>
      <c r="AN55" s="89"/>
      <c r="AO55" s="89"/>
      <c r="AP55" s="89"/>
      <c r="AQ55" s="89"/>
      <c r="AR55" s="89">
        <f>COUNT(N55:N60)</f>
        <v>0</v>
      </c>
      <c r="AS55" s="89"/>
      <c r="AT55" s="89" t="e">
        <f>VLOOKUP(AR55,Tabla2[],2,FALSE)</f>
        <v>#N/A</v>
      </c>
      <c r="AU55" s="89" t="e">
        <f>IF(AS55&gt;=AT55,"CONFORMIDAD","NO CONFORMIDAD")</f>
        <v>#N/A</v>
      </c>
      <c r="AV55" s="96"/>
      <c r="AW55" s="108">
        <f>+B60+(AV55*30)</f>
        <v>45536</v>
      </c>
      <c r="BL55" s="46">
        <v>0.1</v>
      </c>
    </row>
    <row r="56" spans="1:64" x14ac:dyDescent="0.4">
      <c r="A56" s="102"/>
      <c r="B56" s="21"/>
      <c r="C56" s="9"/>
      <c r="D56" s="9"/>
      <c r="E56" s="11"/>
      <c r="F56" s="11"/>
      <c r="G56" s="12">
        <f t="shared" ref="G56:G58" si="131">+(F56-E56)*1440</f>
        <v>0</v>
      </c>
      <c r="H56" s="12" t="e">
        <f>VLOOKUP(D56,Tabla1[],2,FALSE)</f>
        <v>#N/A</v>
      </c>
      <c r="I56" s="48" t="e">
        <f t="shared" ref="I56:I58" si="132">+H56*G56</f>
        <v>#N/A</v>
      </c>
      <c r="J56" s="53"/>
      <c r="K56" s="18">
        <f t="shared" si="37"/>
        <v>0</v>
      </c>
      <c r="L56" s="18" t="e">
        <f t="shared" si="125"/>
        <v>#N/A</v>
      </c>
      <c r="M56" s="18" t="e">
        <f t="shared" si="126"/>
        <v>#N/A</v>
      </c>
      <c r="N56" s="20" t="e">
        <f t="shared" si="127"/>
        <v>#N/A</v>
      </c>
      <c r="O56" s="54" t="str">
        <f>IF(J56&lt;=PARTIDA!$D$7,"SI","NO")</f>
        <v>SI</v>
      </c>
      <c r="P56" s="53"/>
      <c r="Q56" s="18">
        <f t="shared" ref="Q56:Q58" si="133">+P56/1000</f>
        <v>0</v>
      </c>
      <c r="R56" s="20" t="e">
        <f t="shared" si="128"/>
        <v>#DIV/0!</v>
      </c>
      <c r="S56" s="18" t="e">
        <f t="shared" si="129"/>
        <v>#N/A</v>
      </c>
      <c r="T56" s="18" t="e">
        <f t="shared" si="130"/>
        <v>#N/A</v>
      </c>
      <c r="U56" s="35" t="e">
        <f t="shared" ref="U56:U58" si="134">+(T56/0.05)</f>
        <v>#N/A</v>
      </c>
      <c r="V56" s="54" t="str">
        <f>IF(P56&lt;=PARTIDA!$D$16,"SI","NO")</f>
        <v>SI</v>
      </c>
      <c r="W56" s="62"/>
      <c r="X56" s="71" t="e">
        <f t="shared" ref="X56:X57" si="135">IF(N56&lt;10%, "CONFORMIDAD", "NO CONFORMIDAD")</f>
        <v>#N/A</v>
      </c>
      <c r="Y56" s="31" t="e">
        <f t="shared" ref="Y56:Y58" si="136">IF(N56&lt;15%, "CONFORMIDAD", "NO CONFORMIDAD")</f>
        <v>#N/A</v>
      </c>
      <c r="Z56" s="31" t="e">
        <f t="shared" ref="Z56:Z59" si="137">IF(N56&lt;20%, "CONFORMIDAD", "NO CONFORMIDAD")</f>
        <v>#N/A</v>
      </c>
      <c r="AA56" s="89"/>
      <c r="AB56" s="89"/>
      <c r="AC56" s="89"/>
      <c r="AD56" s="89"/>
      <c r="AE56" s="89"/>
      <c r="AF56" s="89"/>
      <c r="AG56" s="92"/>
      <c r="AH56" s="93"/>
      <c r="AI56" s="89"/>
      <c r="AJ56" s="95"/>
      <c r="AK56" s="71" t="e">
        <f t="shared" ref="AK56:AK57" si="138">IF(U56&lt;10%, "CONFORMIDAD", "NO CONFORMIDAD")</f>
        <v>#N/A</v>
      </c>
      <c r="AL56" s="31" t="e">
        <f t="shared" ref="AL56:AL58" si="139">IF(U56&lt;15%, "CONFORMIDAD", "NO CONFORMIDAD")</f>
        <v>#N/A</v>
      </c>
      <c r="AM56" s="31" t="e">
        <f t="shared" ref="AM56:AM59" si="140">IF(U56&lt;20%, "CONFORMIDAD", "NO CONFORMIDAD")</f>
        <v>#N/A</v>
      </c>
      <c r="AN56" s="89"/>
      <c r="AO56" s="89"/>
      <c r="AP56" s="89"/>
      <c r="AQ56" s="89"/>
      <c r="AR56" s="89"/>
      <c r="AS56" s="89"/>
      <c r="AT56" s="89"/>
      <c r="AU56" s="89"/>
      <c r="AV56" s="89"/>
      <c r="AW56" s="95"/>
      <c r="BL56" s="46">
        <v>0.1</v>
      </c>
    </row>
    <row r="57" spans="1:64" x14ac:dyDescent="0.4">
      <c r="A57" s="102"/>
      <c r="B57" s="21"/>
      <c r="C57" s="9"/>
      <c r="D57" s="9"/>
      <c r="E57" s="11"/>
      <c r="F57" s="11"/>
      <c r="G57" s="12">
        <f t="shared" si="131"/>
        <v>0</v>
      </c>
      <c r="H57" s="12" t="e">
        <f>VLOOKUP(D57,Tabla1[],2,FALSE)</f>
        <v>#N/A</v>
      </c>
      <c r="I57" s="48" t="e">
        <f t="shared" si="132"/>
        <v>#N/A</v>
      </c>
      <c r="J57" s="53"/>
      <c r="K57" s="18">
        <f t="shared" si="37"/>
        <v>0</v>
      </c>
      <c r="L57" s="18" t="e">
        <f t="shared" si="125"/>
        <v>#N/A</v>
      </c>
      <c r="M57" s="18" t="e">
        <f t="shared" si="126"/>
        <v>#N/A</v>
      </c>
      <c r="N57" s="20" t="e">
        <f t="shared" si="127"/>
        <v>#N/A</v>
      </c>
      <c r="O57" s="54" t="str">
        <f>IF(J57&lt;=PARTIDA!$D$7,"SI","NO")</f>
        <v>SI</v>
      </c>
      <c r="P57" s="53"/>
      <c r="Q57" s="18">
        <f t="shared" si="133"/>
        <v>0</v>
      </c>
      <c r="R57" s="20" t="e">
        <f t="shared" si="128"/>
        <v>#DIV/0!</v>
      </c>
      <c r="S57" s="18" t="e">
        <f t="shared" si="129"/>
        <v>#N/A</v>
      </c>
      <c r="T57" s="18" t="e">
        <f t="shared" si="130"/>
        <v>#N/A</v>
      </c>
      <c r="U57" s="35" t="e">
        <f t="shared" si="134"/>
        <v>#N/A</v>
      </c>
      <c r="V57" s="54" t="str">
        <f>IF(P57&lt;=PARTIDA!$D$16,"SI","NO")</f>
        <v>SI</v>
      </c>
      <c r="W57" s="62"/>
      <c r="X57" s="71" t="e">
        <f t="shared" si="135"/>
        <v>#N/A</v>
      </c>
      <c r="Y57" s="31" t="e">
        <f t="shared" si="136"/>
        <v>#N/A</v>
      </c>
      <c r="Z57" s="31" t="e">
        <f t="shared" si="137"/>
        <v>#N/A</v>
      </c>
      <c r="AA57" s="89"/>
      <c r="AB57" s="89"/>
      <c r="AC57" s="89"/>
      <c r="AD57" s="89"/>
      <c r="AE57" s="89"/>
      <c r="AF57" s="89"/>
      <c r="AG57" s="92"/>
      <c r="AH57" s="93"/>
      <c r="AI57" s="89"/>
      <c r="AJ57" s="95"/>
      <c r="AK57" s="71" t="e">
        <f t="shared" si="138"/>
        <v>#N/A</v>
      </c>
      <c r="AL57" s="31" t="e">
        <f t="shared" si="139"/>
        <v>#N/A</v>
      </c>
      <c r="AM57" s="31" t="e">
        <f t="shared" si="140"/>
        <v>#N/A</v>
      </c>
      <c r="AN57" s="89"/>
      <c r="AO57" s="89"/>
      <c r="AP57" s="89"/>
      <c r="AQ57" s="89"/>
      <c r="AR57" s="89"/>
      <c r="AS57" s="89"/>
      <c r="AT57" s="89"/>
      <c r="AU57" s="89"/>
      <c r="AV57" s="89"/>
      <c r="AW57" s="95"/>
      <c r="BL57" s="46">
        <v>0.1</v>
      </c>
    </row>
    <row r="58" spans="1:64" x14ac:dyDescent="0.4">
      <c r="A58" s="102"/>
      <c r="B58" s="21"/>
      <c r="C58" s="9"/>
      <c r="D58" s="9"/>
      <c r="E58" s="11"/>
      <c r="F58" s="11"/>
      <c r="G58" s="12">
        <f t="shared" si="131"/>
        <v>0</v>
      </c>
      <c r="H58" s="12" t="e">
        <f>VLOOKUP(D58,Tabla1[],2,FALSE)</f>
        <v>#N/A</v>
      </c>
      <c r="I58" s="48" t="e">
        <f t="shared" si="132"/>
        <v>#N/A</v>
      </c>
      <c r="J58" s="53"/>
      <c r="K58" s="18">
        <f t="shared" si="37"/>
        <v>0</v>
      </c>
      <c r="L58" s="18" t="e">
        <f t="shared" si="125"/>
        <v>#N/A</v>
      </c>
      <c r="M58" s="18" t="e">
        <f t="shared" si="126"/>
        <v>#N/A</v>
      </c>
      <c r="N58" s="20" t="e">
        <f t="shared" si="127"/>
        <v>#N/A</v>
      </c>
      <c r="O58" s="54" t="str">
        <f>IF(J58&lt;=PARTIDA!$D$7,"SI","NO")</f>
        <v>SI</v>
      </c>
      <c r="P58" s="53"/>
      <c r="Q58" s="18">
        <f t="shared" si="133"/>
        <v>0</v>
      </c>
      <c r="R58" s="20" t="e">
        <f t="shared" si="128"/>
        <v>#DIV/0!</v>
      </c>
      <c r="S58" s="18" t="e">
        <f t="shared" si="129"/>
        <v>#N/A</v>
      </c>
      <c r="T58" s="18" t="e">
        <f t="shared" si="130"/>
        <v>#N/A</v>
      </c>
      <c r="U58" s="35" t="e">
        <f t="shared" si="134"/>
        <v>#N/A</v>
      </c>
      <c r="V58" s="54" t="str">
        <f>IF(P58&lt;=PARTIDA!$D$16,"SI","NO")</f>
        <v>SI</v>
      </c>
      <c r="W58" s="62"/>
      <c r="X58" s="90" t="s">
        <v>102</v>
      </c>
      <c r="Y58" s="31" t="e">
        <f t="shared" si="136"/>
        <v>#N/A</v>
      </c>
      <c r="Z58" s="31" t="e">
        <f t="shared" si="137"/>
        <v>#N/A</v>
      </c>
      <c r="AA58" s="89"/>
      <c r="AB58" s="89"/>
      <c r="AC58" s="89"/>
      <c r="AD58" s="89"/>
      <c r="AE58" s="89"/>
      <c r="AF58" s="89"/>
      <c r="AG58" s="92"/>
      <c r="AH58" s="93"/>
      <c r="AI58" s="89"/>
      <c r="AJ58" s="95"/>
      <c r="AK58" s="90" t="s">
        <v>102</v>
      </c>
      <c r="AL58" s="31" t="e">
        <f t="shared" si="139"/>
        <v>#N/A</v>
      </c>
      <c r="AM58" s="31" t="e">
        <f t="shared" si="140"/>
        <v>#N/A</v>
      </c>
      <c r="AN58" s="89"/>
      <c r="AO58" s="89"/>
      <c r="AP58" s="89"/>
      <c r="AQ58" s="89"/>
      <c r="AR58" s="89"/>
      <c r="AS58" s="89"/>
      <c r="AT58" s="89"/>
      <c r="AU58" s="89"/>
      <c r="AV58" s="89"/>
      <c r="AW58" s="95"/>
      <c r="BL58" s="46">
        <v>0.1</v>
      </c>
    </row>
    <row r="59" spans="1:64" x14ac:dyDescent="0.4">
      <c r="A59" s="102"/>
      <c r="B59" s="21">
        <f>+B55+121</f>
        <v>45413</v>
      </c>
      <c r="C59" s="9"/>
      <c r="D59" s="9"/>
      <c r="E59" s="11"/>
      <c r="F59" s="11"/>
      <c r="G59" s="12">
        <f>+(F59-E59)*1440</f>
        <v>0</v>
      </c>
      <c r="H59" s="12" t="e">
        <f>VLOOKUP(D59,Tabla1[],2,FALSE)</f>
        <v>#N/A</v>
      </c>
      <c r="I59" s="48" t="e">
        <f>+H59*G59</f>
        <v>#N/A</v>
      </c>
      <c r="J59" s="53"/>
      <c r="K59" s="18">
        <f>+J59/1000</f>
        <v>0</v>
      </c>
      <c r="L59" s="18" t="e">
        <f>+K59/(I59/1000)</f>
        <v>#N/A</v>
      </c>
      <c r="M59" s="18" t="e">
        <f>+L59*480/G59</f>
        <v>#N/A</v>
      </c>
      <c r="N59" s="20" t="e">
        <f>+(M59/3)</f>
        <v>#N/A</v>
      </c>
      <c r="O59" s="54" t="str">
        <f>IF(J59&lt;=PARTIDA!$D$7,"SI","NO")</f>
        <v>SI</v>
      </c>
      <c r="P59" s="53"/>
      <c r="Q59" s="18">
        <f t="shared" si="17"/>
        <v>0</v>
      </c>
      <c r="R59" s="20" t="e">
        <f t="shared" si="128"/>
        <v>#DIV/0!</v>
      </c>
      <c r="S59" s="18" t="e">
        <f t="shared" si="129"/>
        <v>#N/A</v>
      </c>
      <c r="T59" s="18" t="e">
        <f t="shared" si="130"/>
        <v>#N/A</v>
      </c>
      <c r="U59" s="35" t="e">
        <f t="shared" si="21"/>
        <v>#N/A</v>
      </c>
      <c r="V59" s="54" t="str">
        <f>IF(P59&lt;=PARTIDA!$D$16,"SI","NO")</f>
        <v>SI</v>
      </c>
      <c r="W59" s="62"/>
      <c r="X59" s="90"/>
      <c r="Y59" s="91" t="s">
        <v>103</v>
      </c>
      <c r="Z59" s="31" t="e">
        <f t="shared" si="137"/>
        <v>#N/A</v>
      </c>
      <c r="AA59" s="89"/>
      <c r="AB59" s="89"/>
      <c r="AC59" s="89"/>
      <c r="AD59" s="89"/>
      <c r="AE59" s="89"/>
      <c r="AF59" s="89"/>
      <c r="AG59" s="92"/>
      <c r="AH59" s="93"/>
      <c r="AI59" s="89"/>
      <c r="AJ59" s="95"/>
      <c r="AK59" s="90"/>
      <c r="AL59" s="91" t="s">
        <v>103</v>
      </c>
      <c r="AM59" s="31" t="e">
        <f t="shared" si="140"/>
        <v>#N/A</v>
      </c>
      <c r="AN59" s="89"/>
      <c r="AO59" s="89"/>
      <c r="AP59" s="89"/>
      <c r="AQ59" s="89"/>
      <c r="AR59" s="89"/>
      <c r="AS59" s="89"/>
      <c r="AT59" s="89"/>
      <c r="AU59" s="89"/>
      <c r="AV59" s="89"/>
      <c r="AW59" s="95"/>
      <c r="BL59" s="46">
        <v>0.1</v>
      </c>
    </row>
    <row r="60" spans="1:64" ht="69.599999999999994" x14ac:dyDescent="0.4">
      <c r="A60" s="103"/>
      <c r="B60" s="21">
        <f>+B59+123</f>
        <v>45536</v>
      </c>
      <c r="C60" s="9"/>
      <c r="D60" s="9"/>
      <c r="E60" s="11"/>
      <c r="F60" s="11"/>
      <c r="G60" s="12">
        <f t="shared" si="22"/>
        <v>0</v>
      </c>
      <c r="H60" s="12" t="e">
        <f>VLOOKUP(D60,Tabla1[],2,FALSE)</f>
        <v>#N/A</v>
      </c>
      <c r="I60" s="48" t="e">
        <f t="shared" si="23"/>
        <v>#N/A</v>
      </c>
      <c r="J60" s="53"/>
      <c r="K60" s="18">
        <f t="shared" si="37"/>
        <v>0</v>
      </c>
      <c r="L60" s="18" t="e">
        <f t="shared" si="125"/>
        <v>#N/A</v>
      </c>
      <c r="M60" s="18" t="e">
        <f t="shared" si="126"/>
        <v>#N/A</v>
      </c>
      <c r="N60" s="20" t="e">
        <f t="shared" si="127"/>
        <v>#N/A</v>
      </c>
      <c r="O60" s="54" t="str">
        <f>IF(J60&lt;=PARTIDA!$D$7,"SI","NO")</f>
        <v>SI</v>
      </c>
      <c r="P60" s="53"/>
      <c r="Q60" s="18">
        <f t="shared" si="17"/>
        <v>0</v>
      </c>
      <c r="R60" s="20" t="e">
        <f t="shared" si="128"/>
        <v>#DIV/0!</v>
      </c>
      <c r="S60" s="18" t="e">
        <f t="shared" si="129"/>
        <v>#N/A</v>
      </c>
      <c r="T60" s="18" t="e">
        <f t="shared" si="130"/>
        <v>#N/A</v>
      </c>
      <c r="U60" s="35" t="e">
        <f t="shared" si="21"/>
        <v>#N/A</v>
      </c>
      <c r="V60" s="54" t="str">
        <f>IF(P60&lt;=PARTIDA!$D$16,"SI","NO")</f>
        <v>SI</v>
      </c>
      <c r="W60" s="62"/>
      <c r="X60" s="90"/>
      <c r="Y60" s="91"/>
      <c r="Z60" s="32" t="s">
        <v>104</v>
      </c>
      <c r="AA60" s="89"/>
      <c r="AB60" s="89"/>
      <c r="AC60" s="89"/>
      <c r="AD60" s="89"/>
      <c r="AE60" s="89"/>
      <c r="AF60" s="89"/>
      <c r="AG60" s="92"/>
      <c r="AH60" s="93"/>
      <c r="AI60" s="89"/>
      <c r="AJ60" s="95"/>
      <c r="AK60" s="90"/>
      <c r="AL60" s="91"/>
      <c r="AM60" s="32" t="s">
        <v>104</v>
      </c>
      <c r="AN60" s="89"/>
      <c r="AO60" s="89"/>
      <c r="AP60" s="89"/>
      <c r="AQ60" s="89"/>
      <c r="AR60" s="89"/>
      <c r="AS60" s="89"/>
      <c r="AT60" s="89"/>
      <c r="AU60" s="89"/>
      <c r="AV60" s="89"/>
      <c r="AW60" s="95"/>
      <c r="BL60" s="46">
        <v>0.1</v>
      </c>
    </row>
    <row r="61" spans="1:64" ht="6.6" customHeight="1" x14ac:dyDescent="0.4">
      <c r="A61" s="14"/>
      <c r="B61" s="13"/>
      <c r="C61" s="15"/>
      <c r="D61" s="15"/>
      <c r="E61" s="16"/>
      <c r="F61" s="16"/>
      <c r="G61" s="17"/>
      <c r="H61" s="17"/>
      <c r="I61" s="49"/>
      <c r="J61" s="55"/>
      <c r="K61" s="19"/>
      <c r="L61" s="19"/>
      <c r="M61" s="19"/>
      <c r="N61" s="37"/>
      <c r="O61" s="56"/>
      <c r="P61" s="55"/>
      <c r="Q61" s="19"/>
      <c r="R61" s="19"/>
      <c r="S61" s="19"/>
      <c r="T61" s="19"/>
      <c r="U61" s="36"/>
      <c r="V61" s="64"/>
      <c r="W61" s="40"/>
      <c r="X61" s="72"/>
      <c r="Y61" s="13"/>
      <c r="Z61" s="13"/>
      <c r="AA61" s="13"/>
      <c r="AB61" s="13"/>
      <c r="AC61" s="13"/>
      <c r="AD61" s="13"/>
      <c r="AE61" s="13"/>
      <c r="AF61" s="13"/>
      <c r="AG61" s="39"/>
      <c r="AH61" s="41"/>
      <c r="AI61" s="40"/>
      <c r="AJ61" s="73"/>
      <c r="AK61" s="72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40"/>
      <c r="AW61" s="73"/>
      <c r="BL61" s="46">
        <v>0.1</v>
      </c>
    </row>
    <row r="62" spans="1:64" x14ac:dyDescent="0.4">
      <c r="A62" s="101" t="s">
        <v>13</v>
      </c>
      <c r="B62" s="21">
        <v>45292</v>
      </c>
      <c r="C62" s="9"/>
      <c r="D62" s="9"/>
      <c r="E62" s="11"/>
      <c r="F62" s="11"/>
      <c r="G62" s="12">
        <f t="shared" si="22"/>
        <v>0</v>
      </c>
      <c r="H62" s="12" t="e">
        <f>VLOOKUP(D62,Tabla1[],2,FALSE)</f>
        <v>#N/A</v>
      </c>
      <c r="I62" s="48" t="e">
        <f t="shared" si="23"/>
        <v>#N/A</v>
      </c>
      <c r="J62" s="53"/>
      <c r="K62" s="18">
        <f t="shared" si="37"/>
        <v>0</v>
      </c>
      <c r="L62" s="18" t="e">
        <f t="shared" ref="L62:L67" si="141">+K62/(I62/1000)</f>
        <v>#N/A</v>
      </c>
      <c r="M62" s="18" t="e">
        <f t="shared" ref="M62:M67" si="142">+L62*480/G62</f>
        <v>#N/A</v>
      </c>
      <c r="N62" s="20" t="e">
        <f t="shared" ref="N62:N67" si="143">+(M62/3)</f>
        <v>#N/A</v>
      </c>
      <c r="O62" s="54" t="str">
        <f>IF(J62&lt;=PARTIDA!$D$7,"SI","NO")</f>
        <v>SI</v>
      </c>
      <c r="P62" s="53"/>
      <c r="Q62" s="18">
        <f t="shared" si="17"/>
        <v>0</v>
      </c>
      <c r="R62" s="20" t="e">
        <f t="shared" ref="R62:R67" si="144">+Q62/K62</f>
        <v>#DIV/0!</v>
      </c>
      <c r="S62" s="18" t="e">
        <f t="shared" ref="S62:S67" si="145">+Q62/(I62/1000)</f>
        <v>#N/A</v>
      </c>
      <c r="T62" s="18" t="e">
        <f t="shared" ref="T62:T67" si="146">+S62*480/G62</f>
        <v>#N/A</v>
      </c>
      <c r="U62" s="35" t="e">
        <f t="shared" si="21"/>
        <v>#N/A</v>
      </c>
      <c r="V62" s="54" t="str">
        <f>IF(P62&lt;=PARTIDA!$D$16,"SI","NO")</f>
        <v>SI</v>
      </c>
      <c r="W62" s="62"/>
      <c r="X62" s="71" t="e">
        <f>IF(N62&lt;10%, "CONFORMIDAD", "NO CONFORMIDAD")</f>
        <v>#N/A</v>
      </c>
      <c r="Y62" s="31" t="e">
        <f>IF(N62&lt;15%, "CONFORMIDAD", "NO CONFORMIDAD")</f>
        <v>#N/A</v>
      </c>
      <c r="Z62" s="31" t="e">
        <f>IF(N62&lt;20%, "CONFORMIDAD", "NO CONFORMIDAD")</f>
        <v>#N/A</v>
      </c>
      <c r="AA62" s="89"/>
      <c r="AB62" s="89"/>
      <c r="AC62" s="89"/>
      <c r="AD62" s="89"/>
      <c r="AE62" s="89">
        <f>COUNT(N62:N67)</f>
        <v>0</v>
      </c>
      <c r="AF62" s="89"/>
      <c r="AG62" s="92" t="e">
        <f>VLOOKUP(AE62,Tabla2[],2,FALSE)</f>
        <v>#N/A</v>
      </c>
      <c r="AH62" s="93" t="e">
        <f>IF(AF62&gt;=AG62,"CONFORMIDAD","NO CONFORMIDAD")</f>
        <v>#N/A</v>
      </c>
      <c r="AI62" s="89"/>
      <c r="AJ62" s="94">
        <f>+B67+(AI62*30)</f>
        <v>45536</v>
      </c>
      <c r="AK62" s="71" t="e">
        <f>IF(U62&lt;10%, "CONFORMIDAD", "NO CONFORMIDAD")</f>
        <v>#N/A</v>
      </c>
      <c r="AL62" s="31" t="e">
        <f>IF(U62&lt;15%, "CONFORMIDAD", "NO CONFORMIDAD")</f>
        <v>#N/A</v>
      </c>
      <c r="AM62" s="31" t="e">
        <f>IF(U62&lt;20%, "CONFORMIDAD", "NO CONFORMIDAD")</f>
        <v>#N/A</v>
      </c>
      <c r="AN62" s="89"/>
      <c r="AO62" s="89"/>
      <c r="AP62" s="89"/>
      <c r="AQ62" s="89"/>
      <c r="AR62" s="89">
        <f>COUNT(N62:N67)</f>
        <v>0</v>
      </c>
      <c r="AS62" s="89"/>
      <c r="AT62" s="89" t="e">
        <f>VLOOKUP(AR62,Tabla2[],2,FALSE)</f>
        <v>#N/A</v>
      </c>
      <c r="AU62" s="89" t="e">
        <f>IF(AS62&gt;=AT62,"CONFORMIDAD","NO CONFORMIDAD")</f>
        <v>#N/A</v>
      </c>
      <c r="AV62" s="96"/>
      <c r="AW62" s="108">
        <f>+B67+(AV62*30)</f>
        <v>45536</v>
      </c>
      <c r="BL62" s="46">
        <v>0.1</v>
      </c>
    </row>
    <row r="63" spans="1:64" x14ac:dyDescent="0.4">
      <c r="A63" s="102"/>
      <c r="B63" s="21"/>
      <c r="C63" s="9"/>
      <c r="D63" s="9"/>
      <c r="E63" s="11"/>
      <c r="F63" s="11"/>
      <c r="G63" s="12">
        <f t="shared" ref="G63:G65" si="147">+(F63-E63)*1440</f>
        <v>0</v>
      </c>
      <c r="H63" s="12" t="e">
        <f>VLOOKUP(D63,Tabla1[],2,FALSE)</f>
        <v>#N/A</v>
      </c>
      <c r="I63" s="48" t="e">
        <f t="shared" ref="I63:I65" si="148">+H63*G63</f>
        <v>#N/A</v>
      </c>
      <c r="J63" s="53"/>
      <c r="K63" s="18">
        <f t="shared" si="37"/>
        <v>0</v>
      </c>
      <c r="L63" s="18" t="e">
        <f t="shared" si="141"/>
        <v>#N/A</v>
      </c>
      <c r="M63" s="18" t="e">
        <f t="shared" si="142"/>
        <v>#N/A</v>
      </c>
      <c r="N63" s="20" t="e">
        <f t="shared" si="143"/>
        <v>#N/A</v>
      </c>
      <c r="O63" s="54" t="str">
        <f>IF(J63&lt;=PARTIDA!$D$7,"SI","NO")</f>
        <v>SI</v>
      </c>
      <c r="P63" s="53"/>
      <c r="Q63" s="18">
        <f t="shared" ref="Q63:Q65" si="149">+P63/1000</f>
        <v>0</v>
      </c>
      <c r="R63" s="20" t="e">
        <f t="shared" si="144"/>
        <v>#DIV/0!</v>
      </c>
      <c r="S63" s="18" t="e">
        <f t="shared" si="145"/>
        <v>#N/A</v>
      </c>
      <c r="T63" s="18" t="e">
        <f t="shared" si="146"/>
        <v>#N/A</v>
      </c>
      <c r="U63" s="35" t="e">
        <f t="shared" ref="U63:U65" si="150">+(T63/0.05)</f>
        <v>#N/A</v>
      </c>
      <c r="V63" s="54" t="str">
        <f>IF(P63&lt;=PARTIDA!$D$16,"SI","NO")</f>
        <v>SI</v>
      </c>
      <c r="W63" s="62"/>
      <c r="X63" s="71" t="e">
        <f t="shared" ref="X63:X64" si="151">IF(N63&lt;10%, "CONFORMIDAD", "NO CONFORMIDAD")</f>
        <v>#N/A</v>
      </c>
      <c r="Y63" s="31" t="e">
        <f t="shared" ref="Y63:Y65" si="152">IF(N63&lt;15%, "CONFORMIDAD", "NO CONFORMIDAD")</f>
        <v>#N/A</v>
      </c>
      <c r="Z63" s="31" t="e">
        <f t="shared" ref="Z63:Z66" si="153">IF(N63&lt;20%, "CONFORMIDAD", "NO CONFORMIDAD")</f>
        <v>#N/A</v>
      </c>
      <c r="AA63" s="89"/>
      <c r="AB63" s="89"/>
      <c r="AC63" s="89"/>
      <c r="AD63" s="89"/>
      <c r="AE63" s="89"/>
      <c r="AF63" s="89"/>
      <c r="AG63" s="92"/>
      <c r="AH63" s="93"/>
      <c r="AI63" s="89"/>
      <c r="AJ63" s="95"/>
      <c r="AK63" s="71" t="e">
        <f t="shared" ref="AK63:AK64" si="154">IF(U63&lt;10%, "CONFORMIDAD", "NO CONFORMIDAD")</f>
        <v>#N/A</v>
      </c>
      <c r="AL63" s="31" t="e">
        <f t="shared" ref="AL63:AL65" si="155">IF(U63&lt;15%, "CONFORMIDAD", "NO CONFORMIDAD")</f>
        <v>#N/A</v>
      </c>
      <c r="AM63" s="31" t="e">
        <f t="shared" ref="AM63:AM66" si="156">IF(U63&lt;20%, "CONFORMIDAD", "NO CONFORMIDAD")</f>
        <v>#N/A</v>
      </c>
      <c r="AN63" s="89"/>
      <c r="AO63" s="89"/>
      <c r="AP63" s="89"/>
      <c r="AQ63" s="89"/>
      <c r="AR63" s="89"/>
      <c r="AS63" s="89"/>
      <c r="AT63" s="89"/>
      <c r="AU63" s="89"/>
      <c r="AV63" s="89"/>
      <c r="AW63" s="95"/>
      <c r="BL63" s="46">
        <v>0.1</v>
      </c>
    </row>
    <row r="64" spans="1:64" x14ac:dyDescent="0.4">
      <c r="A64" s="102"/>
      <c r="B64" s="21"/>
      <c r="C64" s="9"/>
      <c r="D64" s="9"/>
      <c r="E64" s="11"/>
      <c r="F64" s="11"/>
      <c r="G64" s="12">
        <f t="shared" si="147"/>
        <v>0</v>
      </c>
      <c r="H64" s="12" t="e">
        <f>VLOOKUP(D64,Tabla1[],2,FALSE)</f>
        <v>#N/A</v>
      </c>
      <c r="I64" s="48" t="e">
        <f t="shared" si="148"/>
        <v>#N/A</v>
      </c>
      <c r="J64" s="53"/>
      <c r="K64" s="18">
        <f t="shared" si="37"/>
        <v>0</v>
      </c>
      <c r="L64" s="18" t="e">
        <f t="shared" si="141"/>
        <v>#N/A</v>
      </c>
      <c r="M64" s="18" t="e">
        <f t="shared" si="142"/>
        <v>#N/A</v>
      </c>
      <c r="N64" s="20" t="e">
        <f t="shared" si="143"/>
        <v>#N/A</v>
      </c>
      <c r="O64" s="54" t="str">
        <f>IF(J64&lt;=PARTIDA!$D$7,"SI","NO")</f>
        <v>SI</v>
      </c>
      <c r="P64" s="53"/>
      <c r="Q64" s="18">
        <f t="shared" si="149"/>
        <v>0</v>
      </c>
      <c r="R64" s="20" t="e">
        <f t="shared" si="144"/>
        <v>#DIV/0!</v>
      </c>
      <c r="S64" s="18" t="e">
        <f t="shared" si="145"/>
        <v>#N/A</v>
      </c>
      <c r="T64" s="18" t="e">
        <f t="shared" si="146"/>
        <v>#N/A</v>
      </c>
      <c r="U64" s="35" t="e">
        <f t="shared" si="150"/>
        <v>#N/A</v>
      </c>
      <c r="V64" s="54" t="str">
        <f>IF(P64&lt;=PARTIDA!$D$16,"SI","NO")</f>
        <v>SI</v>
      </c>
      <c r="W64" s="62"/>
      <c r="X64" s="71" t="e">
        <f t="shared" si="151"/>
        <v>#N/A</v>
      </c>
      <c r="Y64" s="31" t="e">
        <f t="shared" si="152"/>
        <v>#N/A</v>
      </c>
      <c r="Z64" s="31" t="e">
        <f t="shared" si="153"/>
        <v>#N/A</v>
      </c>
      <c r="AA64" s="89"/>
      <c r="AB64" s="89"/>
      <c r="AC64" s="89"/>
      <c r="AD64" s="89"/>
      <c r="AE64" s="89"/>
      <c r="AF64" s="89"/>
      <c r="AG64" s="92"/>
      <c r="AH64" s="93"/>
      <c r="AI64" s="89"/>
      <c r="AJ64" s="95"/>
      <c r="AK64" s="71" t="e">
        <f t="shared" si="154"/>
        <v>#N/A</v>
      </c>
      <c r="AL64" s="31" t="e">
        <f t="shared" si="155"/>
        <v>#N/A</v>
      </c>
      <c r="AM64" s="31" t="e">
        <f t="shared" si="156"/>
        <v>#N/A</v>
      </c>
      <c r="AN64" s="89"/>
      <c r="AO64" s="89"/>
      <c r="AP64" s="89"/>
      <c r="AQ64" s="89"/>
      <c r="AR64" s="89"/>
      <c r="AS64" s="89"/>
      <c r="AT64" s="89"/>
      <c r="AU64" s="89"/>
      <c r="AV64" s="89"/>
      <c r="AW64" s="95"/>
      <c r="BL64" s="46">
        <v>0.1</v>
      </c>
    </row>
    <row r="65" spans="1:64" x14ac:dyDescent="0.4">
      <c r="A65" s="102"/>
      <c r="B65" s="21"/>
      <c r="C65" s="9"/>
      <c r="D65" s="9"/>
      <c r="E65" s="11"/>
      <c r="F65" s="11"/>
      <c r="G65" s="12">
        <f t="shared" si="147"/>
        <v>0</v>
      </c>
      <c r="H65" s="12" t="e">
        <f>VLOOKUP(D65,Tabla1[],2,FALSE)</f>
        <v>#N/A</v>
      </c>
      <c r="I65" s="48" t="e">
        <f t="shared" si="148"/>
        <v>#N/A</v>
      </c>
      <c r="J65" s="53"/>
      <c r="K65" s="18">
        <f t="shared" si="37"/>
        <v>0</v>
      </c>
      <c r="L65" s="18" t="e">
        <f t="shared" si="141"/>
        <v>#N/A</v>
      </c>
      <c r="M65" s="18" t="e">
        <f t="shared" si="142"/>
        <v>#N/A</v>
      </c>
      <c r="N65" s="20" t="e">
        <f t="shared" si="143"/>
        <v>#N/A</v>
      </c>
      <c r="O65" s="54" t="str">
        <f>IF(J65&lt;=PARTIDA!$D$7,"SI","NO")</f>
        <v>SI</v>
      </c>
      <c r="P65" s="53"/>
      <c r="Q65" s="18">
        <f t="shared" si="149"/>
        <v>0</v>
      </c>
      <c r="R65" s="20" t="e">
        <f t="shared" si="144"/>
        <v>#DIV/0!</v>
      </c>
      <c r="S65" s="18" t="e">
        <f t="shared" si="145"/>
        <v>#N/A</v>
      </c>
      <c r="T65" s="18" t="e">
        <f t="shared" si="146"/>
        <v>#N/A</v>
      </c>
      <c r="U65" s="35" t="e">
        <f t="shared" si="150"/>
        <v>#N/A</v>
      </c>
      <c r="V65" s="54" t="str">
        <f>IF(P65&lt;=PARTIDA!$D$16,"SI","NO")</f>
        <v>SI</v>
      </c>
      <c r="W65" s="62"/>
      <c r="X65" s="90" t="s">
        <v>102</v>
      </c>
      <c r="Y65" s="31" t="e">
        <f t="shared" si="152"/>
        <v>#N/A</v>
      </c>
      <c r="Z65" s="31" t="e">
        <f t="shared" si="153"/>
        <v>#N/A</v>
      </c>
      <c r="AA65" s="89"/>
      <c r="AB65" s="89"/>
      <c r="AC65" s="89"/>
      <c r="AD65" s="89"/>
      <c r="AE65" s="89"/>
      <c r="AF65" s="89"/>
      <c r="AG65" s="92"/>
      <c r="AH65" s="93"/>
      <c r="AI65" s="89"/>
      <c r="AJ65" s="95"/>
      <c r="AK65" s="90" t="s">
        <v>102</v>
      </c>
      <c r="AL65" s="31" t="e">
        <f t="shared" si="155"/>
        <v>#N/A</v>
      </c>
      <c r="AM65" s="31" t="e">
        <f t="shared" si="156"/>
        <v>#N/A</v>
      </c>
      <c r="AN65" s="89"/>
      <c r="AO65" s="89"/>
      <c r="AP65" s="89"/>
      <c r="AQ65" s="89"/>
      <c r="AR65" s="89"/>
      <c r="AS65" s="89"/>
      <c r="AT65" s="89"/>
      <c r="AU65" s="89"/>
      <c r="AV65" s="89"/>
      <c r="AW65" s="95"/>
      <c r="BL65" s="46">
        <v>0.1</v>
      </c>
    </row>
    <row r="66" spans="1:64" x14ac:dyDescent="0.4">
      <c r="A66" s="102"/>
      <c r="B66" s="21">
        <f>+B62+121</f>
        <v>45413</v>
      </c>
      <c r="C66" s="9"/>
      <c r="D66" s="9"/>
      <c r="E66" s="11"/>
      <c r="F66" s="11"/>
      <c r="G66" s="12">
        <f>+(F66-E66)*1440</f>
        <v>0</v>
      </c>
      <c r="H66" s="12" t="e">
        <f>VLOOKUP(D66,Tabla1[],2,FALSE)</f>
        <v>#N/A</v>
      </c>
      <c r="I66" s="48" t="e">
        <f>+H66*G66</f>
        <v>#N/A</v>
      </c>
      <c r="J66" s="53"/>
      <c r="K66" s="18">
        <f>+J66/1000</f>
        <v>0</v>
      </c>
      <c r="L66" s="18" t="e">
        <f>+K66/(I66/1000)</f>
        <v>#N/A</v>
      </c>
      <c r="M66" s="18" t="e">
        <f>+L66*480/G66</f>
        <v>#N/A</v>
      </c>
      <c r="N66" s="20" t="e">
        <f>+(M66/3)</f>
        <v>#N/A</v>
      </c>
      <c r="O66" s="54" t="str">
        <f>IF(J66&lt;=PARTIDA!$D$7,"SI","NO")</f>
        <v>SI</v>
      </c>
      <c r="P66" s="53"/>
      <c r="Q66" s="18">
        <f t="shared" si="17"/>
        <v>0</v>
      </c>
      <c r="R66" s="20" t="e">
        <f t="shared" si="144"/>
        <v>#DIV/0!</v>
      </c>
      <c r="S66" s="18" t="e">
        <f t="shared" si="145"/>
        <v>#N/A</v>
      </c>
      <c r="T66" s="18" t="e">
        <f t="shared" si="146"/>
        <v>#N/A</v>
      </c>
      <c r="U66" s="35" t="e">
        <f t="shared" si="21"/>
        <v>#N/A</v>
      </c>
      <c r="V66" s="54" t="str">
        <f>IF(P66&lt;=PARTIDA!$D$16,"SI","NO")</f>
        <v>SI</v>
      </c>
      <c r="W66" s="62"/>
      <c r="X66" s="90"/>
      <c r="Y66" s="91" t="s">
        <v>103</v>
      </c>
      <c r="Z66" s="31" t="e">
        <f t="shared" si="153"/>
        <v>#N/A</v>
      </c>
      <c r="AA66" s="89"/>
      <c r="AB66" s="89"/>
      <c r="AC66" s="89"/>
      <c r="AD66" s="89"/>
      <c r="AE66" s="89"/>
      <c r="AF66" s="89"/>
      <c r="AG66" s="92"/>
      <c r="AH66" s="93"/>
      <c r="AI66" s="89"/>
      <c r="AJ66" s="95"/>
      <c r="AK66" s="90"/>
      <c r="AL66" s="91" t="s">
        <v>103</v>
      </c>
      <c r="AM66" s="31" t="e">
        <f t="shared" si="156"/>
        <v>#N/A</v>
      </c>
      <c r="AN66" s="89"/>
      <c r="AO66" s="89"/>
      <c r="AP66" s="89"/>
      <c r="AQ66" s="89"/>
      <c r="AR66" s="89"/>
      <c r="AS66" s="89"/>
      <c r="AT66" s="89"/>
      <c r="AU66" s="89"/>
      <c r="AV66" s="89"/>
      <c r="AW66" s="95"/>
      <c r="BL66" s="46">
        <v>0.1</v>
      </c>
    </row>
    <row r="67" spans="1:64" ht="69.599999999999994" x14ac:dyDescent="0.4">
      <c r="A67" s="103"/>
      <c r="B67" s="21">
        <f>+B66+123</f>
        <v>45536</v>
      </c>
      <c r="C67" s="9"/>
      <c r="D67" s="9"/>
      <c r="E67" s="11"/>
      <c r="F67" s="11"/>
      <c r="G67" s="12">
        <f t="shared" si="22"/>
        <v>0</v>
      </c>
      <c r="H67" s="12" t="e">
        <f>VLOOKUP(D67,Tabla1[],2,FALSE)</f>
        <v>#N/A</v>
      </c>
      <c r="I67" s="48" t="e">
        <f t="shared" si="23"/>
        <v>#N/A</v>
      </c>
      <c r="J67" s="53"/>
      <c r="K67" s="18">
        <f t="shared" si="37"/>
        <v>0</v>
      </c>
      <c r="L67" s="18" t="e">
        <f t="shared" si="141"/>
        <v>#N/A</v>
      </c>
      <c r="M67" s="18" t="e">
        <f t="shared" si="142"/>
        <v>#N/A</v>
      </c>
      <c r="N67" s="20" t="e">
        <f t="shared" si="143"/>
        <v>#N/A</v>
      </c>
      <c r="O67" s="54" t="str">
        <f>IF(J67&lt;=PARTIDA!$D$7,"SI","NO")</f>
        <v>SI</v>
      </c>
      <c r="P67" s="53"/>
      <c r="Q67" s="18">
        <f t="shared" si="17"/>
        <v>0</v>
      </c>
      <c r="R67" s="20" t="e">
        <f t="shared" si="144"/>
        <v>#DIV/0!</v>
      </c>
      <c r="S67" s="18" t="e">
        <f t="shared" si="145"/>
        <v>#N/A</v>
      </c>
      <c r="T67" s="18" t="e">
        <f t="shared" si="146"/>
        <v>#N/A</v>
      </c>
      <c r="U67" s="35" t="e">
        <f t="shared" si="21"/>
        <v>#N/A</v>
      </c>
      <c r="V67" s="54" t="str">
        <f>IF(P67&lt;=PARTIDA!$D$16,"SI","NO")</f>
        <v>SI</v>
      </c>
      <c r="W67" s="62"/>
      <c r="X67" s="90"/>
      <c r="Y67" s="91"/>
      <c r="Z67" s="32" t="s">
        <v>104</v>
      </c>
      <c r="AA67" s="89"/>
      <c r="AB67" s="89"/>
      <c r="AC67" s="89"/>
      <c r="AD67" s="89"/>
      <c r="AE67" s="89"/>
      <c r="AF67" s="89"/>
      <c r="AG67" s="92"/>
      <c r="AH67" s="93"/>
      <c r="AI67" s="89"/>
      <c r="AJ67" s="95"/>
      <c r="AK67" s="90"/>
      <c r="AL67" s="91"/>
      <c r="AM67" s="32" t="s">
        <v>104</v>
      </c>
      <c r="AN67" s="89"/>
      <c r="AO67" s="89"/>
      <c r="AP67" s="89"/>
      <c r="AQ67" s="89"/>
      <c r="AR67" s="89"/>
      <c r="AS67" s="89"/>
      <c r="AT67" s="89"/>
      <c r="AU67" s="89"/>
      <c r="AV67" s="89"/>
      <c r="AW67" s="95"/>
      <c r="BL67" s="46">
        <v>0.1</v>
      </c>
    </row>
    <row r="68" spans="1:64" ht="6.6" customHeight="1" x14ac:dyDescent="0.4">
      <c r="A68" s="14"/>
      <c r="B68" s="13"/>
      <c r="C68" s="15"/>
      <c r="D68" s="15"/>
      <c r="E68" s="16"/>
      <c r="F68" s="16"/>
      <c r="G68" s="17"/>
      <c r="H68" s="17"/>
      <c r="I68" s="49"/>
      <c r="J68" s="55"/>
      <c r="K68" s="19"/>
      <c r="L68" s="19"/>
      <c r="M68" s="19"/>
      <c r="N68" s="37"/>
      <c r="O68" s="56"/>
      <c r="P68" s="55"/>
      <c r="Q68" s="19"/>
      <c r="R68" s="19"/>
      <c r="S68" s="19"/>
      <c r="T68" s="19"/>
      <c r="U68" s="36"/>
      <c r="V68" s="64"/>
      <c r="W68" s="40"/>
      <c r="X68" s="72"/>
      <c r="Y68" s="13"/>
      <c r="Z68" s="13"/>
      <c r="AA68" s="13"/>
      <c r="AB68" s="13"/>
      <c r="AC68" s="13"/>
      <c r="AD68" s="13"/>
      <c r="AE68" s="13"/>
      <c r="AF68" s="13"/>
      <c r="AG68" s="39"/>
      <c r="AH68" s="41"/>
      <c r="AI68" s="40"/>
      <c r="AJ68" s="73"/>
      <c r="AK68" s="72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40"/>
      <c r="AW68" s="73"/>
      <c r="BL68" s="46">
        <v>0.1</v>
      </c>
    </row>
    <row r="69" spans="1:64" x14ac:dyDescent="0.4">
      <c r="A69" s="101" t="s">
        <v>14</v>
      </c>
      <c r="B69" s="21">
        <v>45292</v>
      </c>
      <c r="C69" s="9"/>
      <c r="D69" s="9"/>
      <c r="E69" s="11"/>
      <c r="F69" s="11"/>
      <c r="G69" s="12">
        <f t="shared" si="22"/>
        <v>0</v>
      </c>
      <c r="H69" s="12" t="e">
        <f>VLOOKUP(D69,Tabla1[],2,FALSE)</f>
        <v>#N/A</v>
      </c>
      <c r="I69" s="48" t="e">
        <f t="shared" si="23"/>
        <v>#N/A</v>
      </c>
      <c r="J69" s="53"/>
      <c r="K69" s="18">
        <f t="shared" si="37"/>
        <v>0</v>
      </c>
      <c r="L69" s="18" t="e">
        <f t="shared" ref="L69:L74" si="157">+K69/(I69/1000)</f>
        <v>#N/A</v>
      </c>
      <c r="M69" s="18" t="e">
        <f t="shared" ref="M69:M74" si="158">+L69*480/G69</f>
        <v>#N/A</v>
      </c>
      <c r="N69" s="20" t="e">
        <f t="shared" ref="N69:N74" si="159">+(M69/3)</f>
        <v>#N/A</v>
      </c>
      <c r="O69" s="54" t="str">
        <f>IF(J69&lt;=PARTIDA!$D$7,"SI","NO")</f>
        <v>SI</v>
      </c>
      <c r="P69" s="53"/>
      <c r="Q69" s="18">
        <f t="shared" si="17"/>
        <v>0</v>
      </c>
      <c r="R69" s="20" t="e">
        <f t="shared" ref="R69:R74" si="160">+Q69/K69</f>
        <v>#DIV/0!</v>
      </c>
      <c r="S69" s="18" t="e">
        <f t="shared" ref="S69:S74" si="161">+Q69/(I69/1000)</f>
        <v>#N/A</v>
      </c>
      <c r="T69" s="18" t="e">
        <f t="shared" ref="T69:T74" si="162">+S69*480/G69</f>
        <v>#N/A</v>
      </c>
      <c r="U69" s="35" t="e">
        <f t="shared" si="21"/>
        <v>#N/A</v>
      </c>
      <c r="V69" s="54" t="str">
        <f>IF(P69&lt;=PARTIDA!$D$16,"SI","NO")</f>
        <v>SI</v>
      </c>
      <c r="W69" s="62"/>
      <c r="X69" s="71" t="e">
        <f>IF(N69&lt;10%, "CONFORMIDAD", "NO CONFORMIDAD")</f>
        <v>#N/A</v>
      </c>
      <c r="Y69" s="31" t="e">
        <f>IF(N69&lt;15%, "CONFORMIDAD", "NO CONFORMIDAD")</f>
        <v>#N/A</v>
      </c>
      <c r="Z69" s="31" t="e">
        <f>IF(N69&lt;20%, "CONFORMIDAD", "NO CONFORMIDAD")</f>
        <v>#N/A</v>
      </c>
      <c r="AA69" s="89"/>
      <c r="AB69" s="89"/>
      <c r="AC69" s="89"/>
      <c r="AD69" s="89"/>
      <c r="AE69" s="89">
        <f>COUNT(N69:N74)</f>
        <v>0</v>
      </c>
      <c r="AF69" s="89"/>
      <c r="AG69" s="92" t="e">
        <f>VLOOKUP(AE69,Tabla2[],2,FALSE)</f>
        <v>#N/A</v>
      </c>
      <c r="AH69" s="93" t="e">
        <f>IF(AF69&gt;=AG69,"CONFORMIDAD","NO CONFORMIDAD")</f>
        <v>#N/A</v>
      </c>
      <c r="AI69" s="89"/>
      <c r="AJ69" s="94">
        <f>+B74+(AI69*30)</f>
        <v>45536</v>
      </c>
      <c r="AK69" s="71" t="e">
        <f>IF(U69&lt;10%, "CONFORMIDAD", "NO CONFORMIDAD")</f>
        <v>#N/A</v>
      </c>
      <c r="AL69" s="31" t="e">
        <f>IF(U69&lt;15%, "CONFORMIDAD", "NO CONFORMIDAD")</f>
        <v>#N/A</v>
      </c>
      <c r="AM69" s="31" t="e">
        <f>IF(U69&lt;20%, "CONFORMIDAD", "NO CONFORMIDAD")</f>
        <v>#N/A</v>
      </c>
      <c r="AN69" s="89"/>
      <c r="AO69" s="89"/>
      <c r="AP69" s="89"/>
      <c r="AQ69" s="89"/>
      <c r="AR69" s="89">
        <f>COUNT(N69:N74)</f>
        <v>0</v>
      </c>
      <c r="AS69" s="89"/>
      <c r="AT69" s="89" t="e">
        <f>VLOOKUP(AR69,Tabla2[],2,FALSE)</f>
        <v>#N/A</v>
      </c>
      <c r="AU69" s="89" t="e">
        <f>IF(AS69&gt;=AT69,"CONFORMIDAD","NO CONFORMIDAD")</f>
        <v>#N/A</v>
      </c>
      <c r="AV69" s="96"/>
      <c r="AW69" s="108">
        <f>+B74+(AV69*30)</f>
        <v>45536</v>
      </c>
      <c r="BL69" s="46">
        <v>0.1</v>
      </c>
    </row>
    <row r="70" spans="1:64" x14ac:dyDescent="0.4">
      <c r="A70" s="102"/>
      <c r="B70" s="21"/>
      <c r="C70" s="9"/>
      <c r="D70" s="9"/>
      <c r="E70" s="11"/>
      <c r="F70" s="11"/>
      <c r="G70" s="12">
        <f t="shared" ref="G70:G72" si="163">+(F70-E70)*1440</f>
        <v>0</v>
      </c>
      <c r="H70" s="12" t="e">
        <f>VLOOKUP(D70,Tabla1[],2,FALSE)</f>
        <v>#N/A</v>
      </c>
      <c r="I70" s="48" t="e">
        <f t="shared" ref="I70:I72" si="164">+H70*G70</f>
        <v>#N/A</v>
      </c>
      <c r="J70" s="53"/>
      <c r="K70" s="18">
        <f t="shared" si="37"/>
        <v>0</v>
      </c>
      <c r="L70" s="18" t="e">
        <f t="shared" si="157"/>
        <v>#N/A</v>
      </c>
      <c r="M70" s="18" t="e">
        <f t="shared" si="158"/>
        <v>#N/A</v>
      </c>
      <c r="N70" s="20" t="e">
        <f t="shared" si="159"/>
        <v>#N/A</v>
      </c>
      <c r="O70" s="54" t="str">
        <f>IF(J70&lt;=PARTIDA!$D$7,"SI","NO")</f>
        <v>SI</v>
      </c>
      <c r="P70" s="53"/>
      <c r="Q70" s="18">
        <f t="shared" ref="Q70:Q72" si="165">+P70/1000</f>
        <v>0</v>
      </c>
      <c r="R70" s="20" t="e">
        <f t="shared" si="160"/>
        <v>#DIV/0!</v>
      </c>
      <c r="S70" s="18" t="e">
        <f t="shared" si="161"/>
        <v>#N/A</v>
      </c>
      <c r="T70" s="18" t="e">
        <f t="shared" si="162"/>
        <v>#N/A</v>
      </c>
      <c r="U70" s="35" t="e">
        <f t="shared" ref="U70:U72" si="166">+(T70/0.05)</f>
        <v>#N/A</v>
      </c>
      <c r="V70" s="54" t="str">
        <f>IF(P70&lt;=PARTIDA!$D$16,"SI","NO")</f>
        <v>SI</v>
      </c>
      <c r="W70" s="62"/>
      <c r="X70" s="71" t="e">
        <f t="shared" ref="X70:X71" si="167">IF(N70&lt;10%, "CONFORMIDAD", "NO CONFORMIDAD")</f>
        <v>#N/A</v>
      </c>
      <c r="Y70" s="31" t="e">
        <f t="shared" ref="Y70:Y72" si="168">IF(N70&lt;15%, "CONFORMIDAD", "NO CONFORMIDAD")</f>
        <v>#N/A</v>
      </c>
      <c r="Z70" s="31" t="e">
        <f t="shared" ref="Z70:Z73" si="169">IF(N70&lt;20%, "CONFORMIDAD", "NO CONFORMIDAD")</f>
        <v>#N/A</v>
      </c>
      <c r="AA70" s="89"/>
      <c r="AB70" s="89"/>
      <c r="AC70" s="89"/>
      <c r="AD70" s="89"/>
      <c r="AE70" s="89"/>
      <c r="AF70" s="89"/>
      <c r="AG70" s="92"/>
      <c r="AH70" s="93"/>
      <c r="AI70" s="89"/>
      <c r="AJ70" s="95"/>
      <c r="AK70" s="71" t="e">
        <f t="shared" ref="AK70:AK71" si="170">IF(U70&lt;10%, "CONFORMIDAD", "NO CONFORMIDAD")</f>
        <v>#N/A</v>
      </c>
      <c r="AL70" s="31" t="e">
        <f t="shared" ref="AL70:AL72" si="171">IF(U70&lt;15%, "CONFORMIDAD", "NO CONFORMIDAD")</f>
        <v>#N/A</v>
      </c>
      <c r="AM70" s="31" t="e">
        <f t="shared" ref="AM70:AM73" si="172">IF(U70&lt;20%, "CONFORMIDAD", "NO CONFORMIDAD")</f>
        <v>#N/A</v>
      </c>
      <c r="AN70" s="89"/>
      <c r="AO70" s="89"/>
      <c r="AP70" s="89"/>
      <c r="AQ70" s="89"/>
      <c r="AR70" s="89"/>
      <c r="AS70" s="89"/>
      <c r="AT70" s="89"/>
      <c r="AU70" s="89"/>
      <c r="AV70" s="89"/>
      <c r="AW70" s="95"/>
      <c r="BL70" s="46">
        <v>0.1</v>
      </c>
    </row>
    <row r="71" spans="1:64" x14ac:dyDescent="0.4">
      <c r="A71" s="102"/>
      <c r="B71" s="21"/>
      <c r="C71" s="9"/>
      <c r="D71" s="9"/>
      <c r="E71" s="11"/>
      <c r="F71" s="11"/>
      <c r="G71" s="12">
        <f t="shared" si="163"/>
        <v>0</v>
      </c>
      <c r="H71" s="12" t="e">
        <f>VLOOKUP(D71,Tabla1[],2,FALSE)</f>
        <v>#N/A</v>
      </c>
      <c r="I71" s="48" t="e">
        <f t="shared" si="164"/>
        <v>#N/A</v>
      </c>
      <c r="J71" s="53"/>
      <c r="K71" s="18">
        <f t="shared" si="37"/>
        <v>0</v>
      </c>
      <c r="L71" s="18" t="e">
        <f t="shared" si="157"/>
        <v>#N/A</v>
      </c>
      <c r="M71" s="18" t="e">
        <f t="shared" si="158"/>
        <v>#N/A</v>
      </c>
      <c r="N71" s="20" t="e">
        <f t="shared" si="159"/>
        <v>#N/A</v>
      </c>
      <c r="O71" s="54" t="str">
        <f>IF(J71&lt;=PARTIDA!$D$7,"SI","NO")</f>
        <v>SI</v>
      </c>
      <c r="P71" s="53"/>
      <c r="Q71" s="18">
        <f t="shared" si="165"/>
        <v>0</v>
      </c>
      <c r="R71" s="20" t="e">
        <f t="shared" si="160"/>
        <v>#DIV/0!</v>
      </c>
      <c r="S71" s="18" t="e">
        <f t="shared" si="161"/>
        <v>#N/A</v>
      </c>
      <c r="T71" s="18" t="e">
        <f t="shared" si="162"/>
        <v>#N/A</v>
      </c>
      <c r="U71" s="35" t="e">
        <f t="shared" si="166"/>
        <v>#N/A</v>
      </c>
      <c r="V71" s="54" t="str">
        <f>IF(P71&lt;=PARTIDA!$D$16,"SI","NO")</f>
        <v>SI</v>
      </c>
      <c r="W71" s="62"/>
      <c r="X71" s="71" t="e">
        <f t="shared" si="167"/>
        <v>#N/A</v>
      </c>
      <c r="Y71" s="31" t="e">
        <f t="shared" si="168"/>
        <v>#N/A</v>
      </c>
      <c r="Z71" s="31" t="e">
        <f t="shared" si="169"/>
        <v>#N/A</v>
      </c>
      <c r="AA71" s="89"/>
      <c r="AB71" s="89"/>
      <c r="AC71" s="89"/>
      <c r="AD71" s="89"/>
      <c r="AE71" s="89"/>
      <c r="AF71" s="89"/>
      <c r="AG71" s="92"/>
      <c r="AH71" s="93"/>
      <c r="AI71" s="89"/>
      <c r="AJ71" s="95"/>
      <c r="AK71" s="71" t="e">
        <f t="shared" si="170"/>
        <v>#N/A</v>
      </c>
      <c r="AL71" s="31" t="e">
        <f t="shared" si="171"/>
        <v>#N/A</v>
      </c>
      <c r="AM71" s="31" t="e">
        <f t="shared" si="172"/>
        <v>#N/A</v>
      </c>
      <c r="AN71" s="89"/>
      <c r="AO71" s="89"/>
      <c r="AP71" s="89"/>
      <c r="AQ71" s="89"/>
      <c r="AR71" s="89"/>
      <c r="AS71" s="89"/>
      <c r="AT71" s="89"/>
      <c r="AU71" s="89"/>
      <c r="AV71" s="89"/>
      <c r="AW71" s="95"/>
      <c r="BL71" s="46">
        <v>0.1</v>
      </c>
    </row>
    <row r="72" spans="1:64" x14ac:dyDescent="0.4">
      <c r="A72" s="102"/>
      <c r="B72" s="21"/>
      <c r="C72" s="9"/>
      <c r="D72" s="9"/>
      <c r="E72" s="11"/>
      <c r="F72" s="11"/>
      <c r="G72" s="12">
        <f t="shared" si="163"/>
        <v>0</v>
      </c>
      <c r="H72" s="12" t="e">
        <f>VLOOKUP(D72,Tabla1[],2,FALSE)</f>
        <v>#N/A</v>
      </c>
      <c r="I72" s="48" t="e">
        <f t="shared" si="164"/>
        <v>#N/A</v>
      </c>
      <c r="J72" s="53"/>
      <c r="K72" s="18">
        <f t="shared" si="37"/>
        <v>0</v>
      </c>
      <c r="L72" s="18" t="e">
        <f t="shared" si="157"/>
        <v>#N/A</v>
      </c>
      <c r="M72" s="18" t="e">
        <f t="shared" si="158"/>
        <v>#N/A</v>
      </c>
      <c r="N72" s="20" t="e">
        <f t="shared" si="159"/>
        <v>#N/A</v>
      </c>
      <c r="O72" s="54" t="str">
        <f>IF(J72&lt;=PARTIDA!$D$7,"SI","NO")</f>
        <v>SI</v>
      </c>
      <c r="P72" s="53"/>
      <c r="Q72" s="18">
        <f t="shared" si="165"/>
        <v>0</v>
      </c>
      <c r="R72" s="20" t="e">
        <f t="shared" si="160"/>
        <v>#DIV/0!</v>
      </c>
      <c r="S72" s="18" t="e">
        <f t="shared" si="161"/>
        <v>#N/A</v>
      </c>
      <c r="T72" s="18" t="e">
        <f t="shared" si="162"/>
        <v>#N/A</v>
      </c>
      <c r="U72" s="35" t="e">
        <f t="shared" si="166"/>
        <v>#N/A</v>
      </c>
      <c r="V72" s="54" t="str">
        <f>IF(P72&lt;=PARTIDA!$D$16,"SI","NO")</f>
        <v>SI</v>
      </c>
      <c r="W72" s="62"/>
      <c r="X72" s="90" t="s">
        <v>102</v>
      </c>
      <c r="Y72" s="31" t="e">
        <f t="shared" si="168"/>
        <v>#N/A</v>
      </c>
      <c r="Z72" s="31" t="e">
        <f t="shared" si="169"/>
        <v>#N/A</v>
      </c>
      <c r="AA72" s="89"/>
      <c r="AB72" s="89"/>
      <c r="AC72" s="89"/>
      <c r="AD72" s="89"/>
      <c r="AE72" s="89"/>
      <c r="AF72" s="89"/>
      <c r="AG72" s="92"/>
      <c r="AH72" s="93"/>
      <c r="AI72" s="89"/>
      <c r="AJ72" s="95"/>
      <c r="AK72" s="90" t="s">
        <v>102</v>
      </c>
      <c r="AL72" s="31" t="e">
        <f t="shared" si="171"/>
        <v>#N/A</v>
      </c>
      <c r="AM72" s="31" t="e">
        <f t="shared" si="172"/>
        <v>#N/A</v>
      </c>
      <c r="AN72" s="89"/>
      <c r="AO72" s="89"/>
      <c r="AP72" s="89"/>
      <c r="AQ72" s="89"/>
      <c r="AR72" s="89"/>
      <c r="AS72" s="89"/>
      <c r="AT72" s="89"/>
      <c r="AU72" s="89"/>
      <c r="AV72" s="89"/>
      <c r="AW72" s="95"/>
      <c r="BL72" s="46">
        <v>0.1</v>
      </c>
    </row>
    <row r="73" spans="1:64" x14ac:dyDescent="0.4">
      <c r="A73" s="102"/>
      <c r="B73" s="21">
        <f>+B69+121</f>
        <v>45413</v>
      </c>
      <c r="C73" s="9"/>
      <c r="D73" s="9"/>
      <c r="E73" s="11"/>
      <c r="F73" s="11"/>
      <c r="G73" s="12">
        <f>+(F73-E73)*1440</f>
        <v>0</v>
      </c>
      <c r="H73" s="12" t="e">
        <f>VLOOKUP(D73,Tabla1[],2,FALSE)</f>
        <v>#N/A</v>
      </c>
      <c r="I73" s="48" t="e">
        <f>+H73*G73</f>
        <v>#N/A</v>
      </c>
      <c r="J73" s="53"/>
      <c r="K73" s="18">
        <f>+J73/1000</f>
        <v>0</v>
      </c>
      <c r="L73" s="18" t="e">
        <f>+K73/(I73/1000)</f>
        <v>#N/A</v>
      </c>
      <c r="M73" s="18" t="e">
        <f>+L73*480/G73</f>
        <v>#N/A</v>
      </c>
      <c r="N73" s="20" t="e">
        <f>+(M73/3)</f>
        <v>#N/A</v>
      </c>
      <c r="O73" s="54" t="str">
        <f>IF(J73&lt;=PARTIDA!$D$7,"SI","NO")</f>
        <v>SI</v>
      </c>
      <c r="P73" s="53"/>
      <c r="Q73" s="18">
        <f t="shared" si="17"/>
        <v>0</v>
      </c>
      <c r="R73" s="20" t="e">
        <f t="shared" si="160"/>
        <v>#DIV/0!</v>
      </c>
      <c r="S73" s="18" t="e">
        <f t="shared" si="161"/>
        <v>#N/A</v>
      </c>
      <c r="T73" s="18" t="e">
        <f t="shared" si="162"/>
        <v>#N/A</v>
      </c>
      <c r="U73" s="35" t="e">
        <f t="shared" si="21"/>
        <v>#N/A</v>
      </c>
      <c r="V73" s="54" t="str">
        <f>IF(P73&lt;=PARTIDA!$D$16,"SI","NO")</f>
        <v>SI</v>
      </c>
      <c r="W73" s="62"/>
      <c r="X73" s="90"/>
      <c r="Y73" s="91" t="s">
        <v>103</v>
      </c>
      <c r="Z73" s="31" t="e">
        <f t="shared" si="169"/>
        <v>#N/A</v>
      </c>
      <c r="AA73" s="89"/>
      <c r="AB73" s="89"/>
      <c r="AC73" s="89"/>
      <c r="AD73" s="89"/>
      <c r="AE73" s="89"/>
      <c r="AF73" s="89"/>
      <c r="AG73" s="92"/>
      <c r="AH73" s="93"/>
      <c r="AI73" s="89"/>
      <c r="AJ73" s="95"/>
      <c r="AK73" s="90"/>
      <c r="AL73" s="91" t="s">
        <v>103</v>
      </c>
      <c r="AM73" s="31" t="e">
        <f t="shared" si="172"/>
        <v>#N/A</v>
      </c>
      <c r="AN73" s="89"/>
      <c r="AO73" s="89"/>
      <c r="AP73" s="89"/>
      <c r="AQ73" s="89"/>
      <c r="AR73" s="89"/>
      <c r="AS73" s="89"/>
      <c r="AT73" s="89"/>
      <c r="AU73" s="89"/>
      <c r="AV73" s="89"/>
      <c r="AW73" s="95"/>
      <c r="BL73" s="46">
        <v>0.1</v>
      </c>
    </row>
    <row r="74" spans="1:64" ht="69.599999999999994" x14ac:dyDescent="0.4">
      <c r="A74" s="103"/>
      <c r="B74" s="21">
        <f>+B73+123</f>
        <v>45536</v>
      </c>
      <c r="C74" s="9"/>
      <c r="D74" s="9"/>
      <c r="E74" s="11"/>
      <c r="F74" s="11"/>
      <c r="G74" s="12">
        <f t="shared" si="22"/>
        <v>0</v>
      </c>
      <c r="H74" s="12" t="e">
        <f>VLOOKUP(D74,Tabla1[],2,FALSE)</f>
        <v>#N/A</v>
      </c>
      <c r="I74" s="48" t="e">
        <f t="shared" si="23"/>
        <v>#N/A</v>
      </c>
      <c r="J74" s="53"/>
      <c r="K74" s="18">
        <f t="shared" si="37"/>
        <v>0</v>
      </c>
      <c r="L74" s="18" t="e">
        <f t="shared" si="157"/>
        <v>#N/A</v>
      </c>
      <c r="M74" s="18" t="e">
        <f t="shared" si="158"/>
        <v>#N/A</v>
      </c>
      <c r="N74" s="20" t="e">
        <f t="shared" si="159"/>
        <v>#N/A</v>
      </c>
      <c r="O74" s="54" t="str">
        <f>IF(J74&lt;=PARTIDA!$D$7,"SI","NO")</f>
        <v>SI</v>
      </c>
      <c r="P74" s="53"/>
      <c r="Q74" s="18">
        <f t="shared" si="17"/>
        <v>0</v>
      </c>
      <c r="R74" s="20" t="e">
        <f t="shared" si="160"/>
        <v>#DIV/0!</v>
      </c>
      <c r="S74" s="18" t="e">
        <f t="shared" si="161"/>
        <v>#N/A</v>
      </c>
      <c r="T74" s="18" t="e">
        <f t="shared" si="162"/>
        <v>#N/A</v>
      </c>
      <c r="U74" s="35" t="e">
        <f t="shared" si="21"/>
        <v>#N/A</v>
      </c>
      <c r="V74" s="54" t="str">
        <f>IF(P74&lt;=PARTIDA!$D$16,"SI","NO")</f>
        <v>SI</v>
      </c>
      <c r="W74" s="62"/>
      <c r="X74" s="90"/>
      <c r="Y74" s="91"/>
      <c r="Z74" s="32" t="s">
        <v>104</v>
      </c>
      <c r="AA74" s="89"/>
      <c r="AB74" s="89"/>
      <c r="AC74" s="89"/>
      <c r="AD74" s="89"/>
      <c r="AE74" s="89"/>
      <c r="AF74" s="89"/>
      <c r="AG74" s="92"/>
      <c r="AH74" s="93"/>
      <c r="AI74" s="89"/>
      <c r="AJ74" s="95"/>
      <c r="AK74" s="90"/>
      <c r="AL74" s="91"/>
      <c r="AM74" s="32" t="s">
        <v>104</v>
      </c>
      <c r="AN74" s="89"/>
      <c r="AO74" s="89"/>
      <c r="AP74" s="89"/>
      <c r="AQ74" s="89"/>
      <c r="AR74" s="89"/>
      <c r="AS74" s="89"/>
      <c r="AT74" s="89"/>
      <c r="AU74" s="89"/>
      <c r="AV74" s="89"/>
      <c r="AW74" s="95"/>
      <c r="BL74" s="46">
        <v>0.1</v>
      </c>
    </row>
    <row r="75" spans="1:64" ht="6.6" customHeight="1" x14ac:dyDescent="0.4">
      <c r="A75" s="14"/>
      <c r="B75" s="13"/>
      <c r="C75" s="15"/>
      <c r="D75" s="15"/>
      <c r="E75" s="16"/>
      <c r="F75" s="16"/>
      <c r="G75" s="17"/>
      <c r="H75" s="17"/>
      <c r="I75" s="49"/>
      <c r="J75" s="55"/>
      <c r="K75" s="19"/>
      <c r="L75" s="19"/>
      <c r="M75" s="19"/>
      <c r="N75" s="37"/>
      <c r="O75" s="56"/>
      <c r="P75" s="55"/>
      <c r="Q75" s="19"/>
      <c r="R75" s="19"/>
      <c r="S75" s="19"/>
      <c r="T75" s="19"/>
      <c r="U75" s="36"/>
      <c r="V75" s="64"/>
      <c r="W75" s="40"/>
      <c r="X75" s="72"/>
      <c r="Y75" s="13"/>
      <c r="Z75" s="13"/>
      <c r="AA75" s="13"/>
      <c r="AB75" s="13"/>
      <c r="AC75" s="13"/>
      <c r="AD75" s="13"/>
      <c r="AE75" s="13"/>
      <c r="AF75" s="13"/>
      <c r="AG75" s="39"/>
      <c r="AH75" s="41"/>
      <c r="AI75" s="40"/>
      <c r="AJ75" s="73"/>
      <c r="AK75" s="72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40"/>
      <c r="AW75" s="73"/>
      <c r="BL75" s="46">
        <v>0.1</v>
      </c>
    </row>
    <row r="76" spans="1:64" x14ac:dyDescent="0.4">
      <c r="A76" s="101" t="s">
        <v>85</v>
      </c>
      <c r="B76" s="21">
        <v>45292</v>
      </c>
      <c r="C76" s="9"/>
      <c r="D76" s="9"/>
      <c r="E76" s="11"/>
      <c r="F76" s="11"/>
      <c r="G76" s="12">
        <f t="shared" si="22"/>
        <v>0</v>
      </c>
      <c r="H76" s="12" t="e">
        <f>VLOOKUP(D76,Tabla1[],2,FALSE)</f>
        <v>#N/A</v>
      </c>
      <c r="I76" s="48" t="e">
        <f t="shared" si="23"/>
        <v>#N/A</v>
      </c>
      <c r="J76" s="53"/>
      <c r="K76" s="18">
        <f t="shared" si="37"/>
        <v>0</v>
      </c>
      <c r="L76" s="18" t="e">
        <f t="shared" ref="L76:L81" si="173">+K76/(I76/1000)</f>
        <v>#N/A</v>
      </c>
      <c r="M76" s="18" t="e">
        <f t="shared" ref="M76:M81" si="174">+L76*480/G76</f>
        <v>#N/A</v>
      </c>
      <c r="N76" s="20" t="e">
        <f t="shared" ref="N76:N81" si="175">+(M76/3)</f>
        <v>#N/A</v>
      </c>
      <c r="O76" s="54" t="str">
        <f>IF(J76&lt;=PARTIDA!$D$7,"SI","NO")</f>
        <v>SI</v>
      </c>
      <c r="P76" s="53"/>
      <c r="Q76" s="18">
        <f t="shared" si="17"/>
        <v>0</v>
      </c>
      <c r="R76" s="20" t="e">
        <f t="shared" ref="R76:R81" si="176">+Q76/K76</f>
        <v>#DIV/0!</v>
      </c>
      <c r="S76" s="18" t="e">
        <f t="shared" ref="S76:S81" si="177">+Q76/(I76/1000)</f>
        <v>#N/A</v>
      </c>
      <c r="T76" s="18" t="e">
        <f t="shared" ref="T76:T81" si="178">+S76*480/G76</f>
        <v>#N/A</v>
      </c>
      <c r="U76" s="35" t="e">
        <f t="shared" si="21"/>
        <v>#N/A</v>
      </c>
      <c r="V76" s="54" t="str">
        <f>IF(P76&lt;=PARTIDA!$D$16,"SI","NO")</f>
        <v>SI</v>
      </c>
      <c r="W76" s="62"/>
      <c r="X76" s="71" t="e">
        <f>IF(N76&lt;10%, "CONFORMIDAD", "NO CONFORMIDAD")</f>
        <v>#N/A</v>
      </c>
      <c r="Y76" s="31" t="e">
        <f>IF(N76&lt;15%, "CONFORMIDAD", "NO CONFORMIDAD")</f>
        <v>#N/A</v>
      </c>
      <c r="Z76" s="31" t="e">
        <f>IF(N76&lt;20%, "CONFORMIDAD", "NO CONFORMIDAD")</f>
        <v>#N/A</v>
      </c>
      <c r="AA76" s="89"/>
      <c r="AB76" s="89"/>
      <c r="AC76" s="89"/>
      <c r="AD76" s="89"/>
      <c r="AE76" s="89">
        <f>COUNT(N76:N81)</f>
        <v>0</v>
      </c>
      <c r="AF76" s="89"/>
      <c r="AG76" s="92" t="e">
        <f>VLOOKUP(AE76,Tabla2[],2,FALSE)</f>
        <v>#N/A</v>
      </c>
      <c r="AH76" s="93" t="e">
        <f>IF(AF76&gt;=AG76,"CONFORMIDAD","NO CONFORMIDAD")</f>
        <v>#N/A</v>
      </c>
      <c r="AI76" s="89"/>
      <c r="AJ76" s="94">
        <f>+B81+(AI76*30)</f>
        <v>45536</v>
      </c>
      <c r="AK76" s="71" t="e">
        <f>IF(U76&lt;10%, "CONFORMIDAD", "NO CONFORMIDAD")</f>
        <v>#N/A</v>
      </c>
      <c r="AL76" s="31" t="e">
        <f>IF(U76&lt;15%, "CONFORMIDAD", "NO CONFORMIDAD")</f>
        <v>#N/A</v>
      </c>
      <c r="AM76" s="31" t="e">
        <f>IF(U76&lt;20%, "CONFORMIDAD", "NO CONFORMIDAD")</f>
        <v>#N/A</v>
      </c>
      <c r="AN76" s="89"/>
      <c r="AO76" s="89"/>
      <c r="AP76" s="89"/>
      <c r="AQ76" s="89"/>
      <c r="AR76" s="89">
        <f>COUNT(N76:N81)</f>
        <v>0</v>
      </c>
      <c r="AS76" s="89"/>
      <c r="AT76" s="89" t="e">
        <f>VLOOKUP(AR76,Tabla2[],2,FALSE)</f>
        <v>#N/A</v>
      </c>
      <c r="AU76" s="89" t="e">
        <f>IF(AS76&gt;=AT76,"CONFORMIDAD","NO CONFORMIDAD")</f>
        <v>#N/A</v>
      </c>
      <c r="AV76" s="96"/>
      <c r="AW76" s="108">
        <f>+B81+(AV76*30)</f>
        <v>45536</v>
      </c>
      <c r="BL76" s="46">
        <v>0.1</v>
      </c>
    </row>
    <row r="77" spans="1:64" x14ac:dyDescent="0.4">
      <c r="A77" s="102"/>
      <c r="B77" s="21"/>
      <c r="C77" s="9"/>
      <c r="D77" s="9"/>
      <c r="E77" s="11"/>
      <c r="F77" s="11"/>
      <c r="G77" s="12">
        <f t="shared" ref="G77:G79" si="179">+(F77-E77)*1440</f>
        <v>0</v>
      </c>
      <c r="H77" s="12" t="e">
        <f>VLOOKUP(D77,Tabla1[],2,FALSE)</f>
        <v>#N/A</v>
      </c>
      <c r="I77" s="48" t="e">
        <f t="shared" ref="I77:I79" si="180">+H77*G77</f>
        <v>#N/A</v>
      </c>
      <c r="J77" s="53"/>
      <c r="K77" s="18">
        <f t="shared" si="37"/>
        <v>0</v>
      </c>
      <c r="L77" s="18" t="e">
        <f t="shared" si="173"/>
        <v>#N/A</v>
      </c>
      <c r="M77" s="18" t="e">
        <f t="shared" si="174"/>
        <v>#N/A</v>
      </c>
      <c r="N77" s="20" t="e">
        <f t="shared" si="175"/>
        <v>#N/A</v>
      </c>
      <c r="O77" s="54" t="str">
        <f>IF(J77&lt;=PARTIDA!$D$7,"SI","NO")</f>
        <v>SI</v>
      </c>
      <c r="P77" s="53"/>
      <c r="Q77" s="18">
        <f t="shared" ref="Q77:Q79" si="181">+P77/1000</f>
        <v>0</v>
      </c>
      <c r="R77" s="20" t="e">
        <f t="shared" si="176"/>
        <v>#DIV/0!</v>
      </c>
      <c r="S77" s="18" t="e">
        <f t="shared" si="177"/>
        <v>#N/A</v>
      </c>
      <c r="T77" s="18" t="e">
        <f t="shared" si="178"/>
        <v>#N/A</v>
      </c>
      <c r="U77" s="35" t="e">
        <f t="shared" ref="U77:U79" si="182">+(T77/0.05)</f>
        <v>#N/A</v>
      </c>
      <c r="V77" s="54" t="str">
        <f>IF(P77&lt;=PARTIDA!$D$16,"SI","NO")</f>
        <v>SI</v>
      </c>
      <c r="W77" s="62"/>
      <c r="X77" s="71" t="e">
        <f t="shared" ref="X77:X78" si="183">IF(N77&lt;10%, "CONFORMIDAD", "NO CONFORMIDAD")</f>
        <v>#N/A</v>
      </c>
      <c r="Y77" s="31" t="e">
        <f t="shared" ref="Y77:Y79" si="184">IF(N77&lt;15%, "CONFORMIDAD", "NO CONFORMIDAD")</f>
        <v>#N/A</v>
      </c>
      <c r="Z77" s="31" t="e">
        <f t="shared" ref="Z77:Z80" si="185">IF(N77&lt;20%, "CONFORMIDAD", "NO CONFORMIDAD")</f>
        <v>#N/A</v>
      </c>
      <c r="AA77" s="89"/>
      <c r="AB77" s="89"/>
      <c r="AC77" s="89"/>
      <c r="AD77" s="89"/>
      <c r="AE77" s="89"/>
      <c r="AF77" s="89"/>
      <c r="AG77" s="92"/>
      <c r="AH77" s="93"/>
      <c r="AI77" s="89"/>
      <c r="AJ77" s="95"/>
      <c r="AK77" s="71" t="e">
        <f t="shared" ref="AK77:AK78" si="186">IF(U77&lt;10%, "CONFORMIDAD", "NO CONFORMIDAD")</f>
        <v>#N/A</v>
      </c>
      <c r="AL77" s="31" t="e">
        <f t="shared" ref="AL77:AL79" si="187">IF(U77&lt;15%, "CONFORMIDAD", "NO CONFORMIDAD")</f>
        <v>#N/A</v>
      </c>
      <c r="AM77" s="31" t="e">
        <f t="shared" ref="AM77:AM80" si="188">IF(U77&lt;20%, "CONFORMIDAD", "NO CONFORMIDAD")</f>
        <v>#N/A</v>
      </c>
      <c r="AN77" s="89"/>
      <c r="AO77" s="89"/>
      <c r="AP77" s="89"/>
      <c r="AQ77" s="89"/>
      <c r="AR77" s="89"/>
      <c r="AS77" s="89"/>
      <c r="AT77" s="89"/>
      <c r="AU77" s="89"/>
      <c r="AV77" s="89"/>
      <c r="AW77" s="95"/>
      <c r="BL77" s="46">
        <v>0.1</v>
      </c>
    </row>
    <row r="78" spans="1:64" x14ac:dyDescent="0.4">
      <c r="A78" s="102"/>
      <c r="B78" s="21"/>
      <c r="C78" s="9"/>
      <c r="D78" s="9"/>
      <c r="E78" s="11"/>
      <c r="F78" s="11"/>
      <c r="G78" s="12">
        <f t="shared" si="179"/>
        <v>0</v>
      </c>
      <c r="H78" s="12" t="e">
        <f>VLOOKUP(D78,Tabla1[],2,FALSE)</f>
        <v>#N/A</v>
      </c>
      <c r="I78" s="48" t="e">
        <f t="shared" si="180"/>
        <v>#N/A</v>
      </c>
      <c r="J78" s="53"/>
      <c r="K78" s="18">
        <f t="shared" si="37"/>
        <v>0</v>
      </c>
      <c r="L78" s="18" t="e">
        <f t="shared" si="173"/>
        <v>#N/A</v>
      </c>
      <c r="M78" s="18" t="e">
        <f t="shared" si="174"/>
        <v>#N/A</v>
      </c>
      <c r="N78" s="20" t="e">
        <f t="shared" si="175"/>
        <v>#N/A</v>
      </c>
      <c r="O78" s="54" t="str">
        <f>IF(J78&lt;=PARTIDA!$D$7,"SI","NO")</f>
        <v>SI</v>
      </c>
      <c r="P78" s="53"/>
      <c r="Q78" s="18">
        <f t="shared" si="181"/>
        <v>0</v>
      </c>
      <c r="R78" s="20" t="e">
        <f t="shared" si="176"/>
        <v>#DIV/0!</v>
      </c>
      <c r="S78" s="18" t="e">
        <f t="shared" si="177"/>
        <v>#N/A</v>
      </c>
      <c r="T78" s="18" t="e">
        <f t="shared" si="178"/>
        <v>#N/A</v>
      </c>
      <c r="U78" s="35" t="e">
        <f t="shared" si="182"/>
        <v>#N/A</v>
      </c>
      <c r="V78" s="54" t="str">
        <f>IF(P78&lt;=PARTIDA!$D$16,"SI","NO")</f>
        <v>SI</v>
      </c>
      <c r="W78" s="62"/>
      <c r="X78" s="71" t="e">
        <f t="shared" si="183"/>
        <v>#N/A</v>
      </c>
      <c r="Y78" s="31" t="e">
        <f t="shared" si="184"/>
        <v>#N/A</v>
      </c>
      <c r="Z78" s="31" t="e">
        <f t="shared" si="185"/>
        <v>#N/A</v>
      </c>
      <c r="AA78" s="89"/>
      <c r="AB78" s="89"/>
      <c r="AC78" s="89"/>
      <c r="AD78" s="89"/>
      <c r="AE78" s="89"/>
      <c r="AF78" s="89"/>
      <c r="AG78" s="92"/>
      <c r="AH78" s="93"/>
      <c r="AI78" s="89"/>
      <c r="AJ78" s="95"/>
      <c r="AK78" s="71" t="e">
        <f t="shared" si="186"/>
        <v>#N/A</v>
      </c>
      <c r="AL78" s="31" t="e">
        <f t="shared" si="187"/>
        <v>#N/A</v>
      </c>
      <c r="AM78" s="31" t="e">
        <f t="shared" si="188"/>
        <v>#N/A</v>
      </c>
      <c r="AN78" s="89"/>
      <c r="AO78" s="89"/>
      <c r="AP78" s="89"/>
      <c r="AQ78" s="89"/>
      <c r="AR78" s="89"/>
      <c r="AS78" s="89"/>
      <c r="AT78" s="89"/>
      <c r="AU78" s="89"/>
      <c r="AV78" s="89"/>
      <c r="AW78" s="95"/>
      <c r="BL78" s="46">
        <v>0.1</v>
      </c>
    </row>
    <row r="79" spans="1:64" x14ac:dyDescent="0.4">
      <c r="A79" s="102"/>
      <c r="B79" s="21"/>
      <c r="C79" s="9"/>
      <c r="D79" s="9"/>
      <c r="E79" s="11"/>
      <c r="F79" s="11"/>
      <c r="G79" s="12">
        <f t="shared" si="179"/>
        <v>0</v>
      </c>
      <c r="H79" s="12" t="e">
        <f>VLOOKUP(D79,Tabla1[],2,FALSE)</f>
        <v>#N/A</v>
      </c>
      <c r="I79" s="48" t="e">
        <f t="shared" si="180"/>
        <v>#N/A</v>
      </c>
      <c r="J79" s="53"/>
      <c r="K79" s="18">
        <f t="shared" si="37"/>
        <v>0</v>
      </c>
      <c r="L79" s="18" t="e">
        <f t="shared" si="173"/>
        <v>#N/A</v>
      </c>
      <c r="M79" s="18" t="e">
        <f t="shared" si="174"/>
        <v>#N/A</v>
      </c>
      <c r="N79" s="20" t="e">
        <f t="shared" si="175"/>
        <v>#N/A</v>
      </c>
      <c r="O79" s="54" t="str">
        <f>IF(J79&lt;=PARTIDA!$D$7,"SI","NO")</f>
        <v>SI</v>
      </c>
      <c r="P79" s="53"/>
      <c r="Q79" s="18">
        <f t="shared" si="181"/>
        <v>0</v>
      </c>
      <c r="R79" s="20" t="e">
        <f t="shared" si="176"/>
        <v>#DIV/0!</v>
      </c>
      <c r="S79" s="18" t="e">
        <f t="shared" si="177"/>
        <v>#N/A</v>
      </c>
      <c r="T79" s="18" t="e">
        <f t="shared" si="178"/>
        <v>#N/A</v>
      </c>
      <c r="U79" s="35" t="e">
        <f t="shared" si="182"/>
        <v>#N/A</v>
      </c>
      <c r="V79" s="54" t="str">
        <f>IF(P79&lt;=PARTIDA!$D$16,"SI","NO")</f>
        <v>SI</v>
      </c>
      <c r="W79" s="62"/>
      <c r="X79" s="90" t="s">
        <v>102</v>
      </c>
      <c r="Y79" s="31" t="e">
        <f t="shared" si="184"/>
        <v>#N/A</v>
      </c>
      <c r="Z79" s="31" t="e">
        <f t="shared" si="185"/>
        <v>#N/A</v>
      </c>
      <c r="AA79" s="89"/>
      <c r="AB79" s="89"/>
      <c r="AC79" s="89"/>
      <c r="AD79" s="89"/>
      <c r="AE79" s="89"/>
      <c r="AF79" s="89"/>
      <c r="AG79" s="92"/>
      <c r="AH79" s="93"/>
      <c r="AI79" s="89"/>
      <c r="AJ79" s="95"/>
      <c r="AK79" s="90" t="s">
        <v>102</v>
      </c>
      <c r="AL79" s="31" t="e">
        <f t="shared" si="187"/>
        <v>#N/A</v>
      </c>
      <c r="AM79" s="31" t="e">
        <f t="shared" si="188"/>
        <v>#N/A</v>
      </c>
      <c r="AN79" s="89"/>
      <c r="AO79" s="89"/>
      <c r="AP79" s="89"/>
      <c r="AQ79" s="89"/>
      <c r="AR79" s="89"/>
      <c r="AS79" s="89"/>
      <c r="AT79" s="89"/>
      <c r="AU79" s="89"/>
      <c r="AV79" s="89"/>
      <c r="AW79" s="95"/>
      <c r="BL79" s="46">
        <v>0.1</v>
      </c>
    </row>
    <row r="80" spans="1:64" x14ac:dyDescent="0.4">
      <c r="A80" s="102"/>
      <c r="B80" s="21">
        <f>+B76+121</f>
        <v>45413</v>
      </c>
      <c r="C80" s="9"/>
      <c r="D80" s="9"/>
      <c r="E80" s="11"/>
      <c r="F80" s="11"/>
      <c r="G80" s="12">
        <f>+(F80-E80)*1440</f>
        <v>0</v>
      </c>
      <c r="H80" s="12" t="e">
        <f>VLOOKUP(D80,Tabla1[],2,FALSE)</f>
        <v>#N/A</v>
      </c>
      <c r="I80" s="48" t="e">
        <f>+H80*G80</f>
        <v>#N/A</v>
      </c>
      <c r="J80" s="53"/>
      <c r="K80" s="18">
        <f>+J80/1000</f>
        <v>0</v>
      </c>
      <c r="L80" s="18" t="e">
        <f>+K80/(I80/1000)</f>
        <v>#N/A</v>
      </c>
      <c r="M80" s="18" t="e">
        <f>+L80*480/G80</f>
        <v>#N/A</v>
      </c>
      <c r="N80" s="20" t="e">
        <f>+(M80/3)</f>
        <v>#N/A</v>
      </c>
      <c r="O80" s="54" t="str">
        <f>IF(J80&lt;=PARTIDA!$D$7,"SI","NO")</f>
        <v>SI</v>
      </c>
      <c r="P80" s="53"/>
      <c r="Q80" s="18">
        <f t="shared" si="17"/>
        <v>0</v>
      </c>
      <c r="R80" s="20" t="e">
        <f t="shared" si="176"/>
        <v>#DIV/0!</v>
      </c>
      <c r="S80" s="18" t="e">
        <f t="shared" si="177"/>
        <v>#N/A</v>
      </c>
      <c r="T80" s="18" t="e">
        <f t="shared" si="178"/>
        <v>#N/A</v>
      </c>
      <c r="U80" s="35" t="e">
        <f t="shared" si="21"/>
        <v>#N/A</v>
      </c>
      <c r="V80" s="54" t="str">
        <f>IF(P80&lt;=PARTIDA!$D$16,"SI","NO")</f>
        <v>SI</v>
      </c>
      <c r="W80" s="62"/>
      <c r="X80" s="90"/>
      <c r="Y80" s="91" t="s">
        <v>103</v>
      </c>
      <c r="Z80" s="31" t="e">
        <f t="shared" si="185"/>
        <v>#N/A</v>
      </c>
      <c r="AA80" s="89"/>
      <c r="AB80" s="89"/>
      <c r="AC80" s="89"/>
      <c r="AD80" s="89"/>
      <c r="AE80" s="89"/>
      <c r="AF80" s="89"/>
      <c r="AG80" s="92"/>
      <c r="AH80" s="93"/>
      <c r="AI80" s="89"/>
      <c r="AJ80" s="95"/>
      <c r="AK80" s="90"/>
      <c r="AL80" s="91" t="s">
        <v>103</v>
      </c>
      <c r="AM80" s="31" t="e">
        <f t="shared" si="188"/>
        <v>#N/A</v>
      </c>
      <c r="AN80" s="89"/>
      <c r="AO80" s="89"/>
      <c r="AP80" s="89"/>
      <c r="AQ80" s="89"/>
      <c r="AR80" s="89"/>
      <c r="AS80" s="89"/>
      <c r="AT80" s="89"/>
      <c r="AU80" s="89"/>
      <c r="AV80" s="89"/>
      <c r="AW80" s="95"/>
      <c r="BL80" s="46">
        <v>0.1</v>
      </c>
    </row>
    <row r="81" spans="1:64" ht="69.599999999999994" x14ac:dyDescent="0.4">
      <c r="A81" s="103"/>
      <c r="B81" s="21">
        <f>+B80+123</f>
        <v>45536</v>
      </c>
      <c r="C81" s="9"/>
      <c r="D81" s="9"/>
      <c r="E81" s="11"/>
      <c r="F81" s="11"/>
      <c r="G81" s="12">
        <f t="shared" si="22"/>
        <v>0</v>
      </c>
      <c r="H81" s="12" t="e">
        <f>VLOOKUP(D81,Tabla1[],2,FALSE)</f>
        <v>#N/A</v>
      </c>
      <c r="I81" s="48" t="e">
        <f t="shared" si="23"/>
        <v>#N/A</v>
      </c>
      <c r="J81" s="53"/>
      <c r="K81" s="18">
        <f t="shared" si="37"/>
        <v>0</v>
      </c>
      <c r="L81" s="18" t="e">
        <f t="shared" si="173"/>
        <v>#N/A</v>
      </c>
      <c r="M81" s="18" t="e">
        <f t="shared" si="174"/>
        <v>#N/A</v>
      </c>
      <c r="N81" s="20" t="e">
        <f t="shared" si="175"/>
        <v>#N/A</v>
      </c>
      <c r="O81" s="54" t="str">
        <f>IF(J81&lt;=PARTIDA!$D$7,"SI","NO")</f>
        <v>SI</v>
      </c>
      <c r="P81" s="53"/>
      <c r="Q81" s="18">
        <f t="shared" si="17"/>
        <v>0</v>
      </c>
      <c r="R81" s="20" t="e">
        <f t="shared" si="176"/>
        <v>#DIV/0!</v>
      </c>
      <c r="S81" s="18" t="e">
        <f t="shared" si="177"/>
        <v>#N/A</v>
      </c>
      <c r="T81" s="18" t="e">
        <f t="shared" si="178"/>
        <v>#N/A</v>
      </c>
      <c r="U81" s="35" t="e">
        <f t="shared" si="21"/>
        <v>#N/A</v>
      </c>
      <c r="V81" s="54" t="str">
        <f>IF(P81&lt;=PARTIDA!$D$16,"SI","NO")</f>
        <v>SI</v>
      </c>
      <c r="W81" s="62"/>
      <c r="X81" s="90"/>
      <c r="Y81" s="91"/>
      <c r="Z81" s="32" t="s">
        <v>104</v>
      </c>
      <c r="AA81" s="89"/>
      <c r="AB81" s="89"/>
      <c r="AC81" s="89"/>
      <c r="AD81" s="89"/>
      <c r="AE81" s="89"/>
      <c r="AF81" s="89"/>
      <c r="AG81" s="92"/>
      <c r="AH81" s="93"/>
      <c r="AI81" s="89"/>
      <c r="AJ81" s="95"/>
      <c r="AK81" s="90"/>
      <c r="AL81" s="91"/>
      <c r="AM81" s="32" t="s">
        <v>104</v>
      </c>
      <c r="AN81" s="89"/>
      <c r="AO81" s="89"/>
      <c r="AP81" s="89"/>
      <c r="AQ81" s="89"/>
      <c r="AR81" s="89"/>
      <c r="AS81" s="89"/>
      <c r="AT81" s="89"/>
      <c r="AU81" s="89"/>
      <c r="AV81" s="89"/>
      <c r="AW81" s="95"/>
      <c r="BL81" s="46">
        <v>0.1</v>
      </c>
    </row>
    <row r="82" spans="1:64" ht="6.6" customHeight="1" thickBot="1" x14ac:dyDescent="0.45">
      <c r="A82" s="14"/>
      <c r="B82" s="13"/>
      <c r="C82" s="15"/>
      <c r="D82" s="15"/>
      <c r="E82" s="16"/>
      <c r="F82" s="16"/>
      <c r="G82" s="17"/>
      <c r="H82" s="17"/>
      <c r="I82" s="49"/>
      <c r="J82" s="57"/>
      <c r="K82" s="58"/>
      <c r="L82" s="58"/>
      <c r="M82" s="58"/>
      <c r="N82" s="59"/>
      <c r="O82" s="60"/>
      <c r="P82" s="57"/>
      <c r="Q82" s="58"/>
      <c r="R82" s="58"/>
      <c r="S82" s="58"/>
      <c r="T82" s="58"/>
      <c r="U82" s="65"/>
      <c r="V82" s="66"/>
      <c r="W82" s="40"/>
      <c r="X82" s="74"/>
      <c r="Y82" s="75"/>
      <c r="Z82" s="75"/>
      <c r="AA82" s="75"/>
      <c r="AB82" s="75"/>
      <c r="AC82" s="75"/>
      <c r="AD82" s="75"/>
      <c r="AE82" s="75"/>
      <c r="AF82" s="75"/>
      <c r="AG82" s="76"/>
      <c r="AH82" s="77"/>
      <c r="AI82" s="78"/>
      <c r="AJ82" s="79"/>
      <c r="AK82" s="74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8"/>
      <c r="AW82" s="79"/>
      <c r="BL82" s="46">
        <v>0.1</v>
      </c>
    </row>
  </sheetData>
  <autoFilter ref="A5:AW5" xr:uid="{C0CE2320-E479-4E2F-81C1-EB706568E3A8}"/>
  <mergeCells count="284">
    <mergeCell ref="AV62:AV67"/>
    <mergeCell ref="AW62:AW67"/>
    <mergeCell ref="AV69:AV74"/>
    <mergeCell ref="AW69:AW74"/>
    <mergeCell ref="AV76:AV81"/>
    <mergeCell ref="AW76:AW81"/>
    <mergeCell ref="AV27:AV32"/>
    <mergeCell ref="AW27:AW32"/>
    <mergeCell ref="AV34:AV39"/>
    <mergeCell ref="AW34:AW39"/>
    <mergeCell ref="AV41:AV46"/>
    <mergeCell ref="AW41:AW46"/>
    <mergeCell ref="AV48:AV53"/>
    <mergeCell ref="AW48:AW53"/>
    <mergeCell ref="AV55:AV60"/>
    <mergeCell ref="AW55:AW60"/>
    <mergeCell ref="B1:W3"/>
    <mergeCell ref="X3:AJ3"/>
    <mergeCell ref="AA4:AJ4"/>
    <mergeCell ref="AI6:AI11"/>
    <mergeCell ref="AI13:AI18"/>
    <mergeCell ref="AI20:AI25"/>
    <mergeCell ref="AJ6:AJ11"/>
    <mergeCell ref="AJ13:AJ18"/>
    <mergeCell ref="AJ20:AJ25"/>
    <mergeCell ref="AE20:AE25"/>
    <mergeCell ref="AK3:AW3"/>
    <mergeCell ref="AN4:AW4"/>
    <mergeCell ref="AV6:AV11"/>
    <mergeCell ref="AW6:AW11"/>
    <mergeCell ref="AV13:AV18"/>
    <mergeCell ref="AW13:AW18"/>
    <mergeCell ref="AV20:AV25"/>
    <mergeCell ref="AW20:AW25"/>
    <mergeCell ref="A69:A74"/>
    <mergeCell ref="AB6:AB11"/>
    <mergeCell ref="AC6:AC11"/>
    <mergeCell ref="AD6:AD11"/>
    <mergeCell ref="AF6:AF11"/>
    <mergeCell ref="AH6:AH11"/>
    <mergeCell ref="AE6:AE11"/>
    <mergeCell ref="AG6:AG11"/>
    <mergeCell ref="X9:X11"/>
    <mergeCell ref="Y10:Y11"/>
    <mergeCell ref="X4:Z4"/>
    <mergeCell ref="AO6:AO11"/>
    <mergeCell ref="AP6:AP11"/>
    <mergeCell ref="AQ6:AQ11"/>
    <mergeCell ref="AR6:AR11"/>
    <mergeCell ref="AS6:AS11"/>
    <mergeCell ref="A76:A81"/>
    <mergeCell ref="A34:A39"/>
    <mergeCell ref="A41:A46"/>
    <mergeCell ref="A48:A53"/>
    <mergeCell ref="A55:A60"/>
    <mergeCell ref="A62:A67"/>
    <mergeCell ref="A6:A11"/>
    <mergeCell ref="A13:A18"/>
    <mergeCell ref="A20:A25"/>
    <mergeCell ref="A27:A32"/>
    <mergeCell ref="AT6:AT11"/>
    <mergeCell ref="AU6:AU11"/>
    <mergeCell ref="AK9:AK11"/>
    <mergeCell ref="AL10:AL11"/>
    <mergeCell ref="AA6:AA11"/>
    <mergeCell ref="AN6:AN11"/>
    <mergeCell ref="P4:V4"/>
    <mergeCell ref="J4:O4"/>
    <mergeCell ref="AA13:AA18"/>
    <mergeCell ref="AB13:AB18"/>
    <mergeCell ref="AC13:AC18"/>
    <mergeCell ref="AD13:AD18"/>
    <mergeCell ref="AE13:AE18"/>
    <mergeCell ref="AF13:AF18"/>
    <mergeCell ref="AG13:AG18"/>
    <mergeCell ref="AH13:AH18"/>
    <mergeCell ref="AN13:AN18"/>
    <mergeCell ref="AK4:AM4"/>
    <mergeCell ref="AT13:AT18"/>
    <mergeCell ref="AU13:AU18"/>
    <mergeCell ref="X16:X18"/>
    <mergeCell ref="AK16:AK18"/>
    <mergeCell ref="Y17:Y18"/>
    <mergeCell ref="AL17:AL18"/>
    <mergeCell ref="AO13:AO18"/>
    <mergeCell ref="AP13:AP18"/>
    <mergeCell ref="AQ13:AQ18"/>
    <mergeCell ref="AR13:AR18"/>
    <mergeCell ref="AS13:AS18"/>
    <mergeCell ref="AU20:AU25"/>
    <mergeCell ref="X23:X25"/>
    <mergeCell ref="AK23:AK25"/>
    <mergeCell ref="Y24:Y25"/>
    <mergeCell ref="AL24:AL25"/>
    <mergeCell ref="AP20:AP25"/>
    <mergeCell ref="AQ20:AQ25"/>
    <mergeCell ref="AR20:AR25"/>
    <mergeCell ref="AS20:AS25"/>
    <mergeCell ref="AT20:AT25"/>
    <mergeCell ref="AF20:AF25"/>
    <mergeCell ref="AG20:AG25"/>
    <mergeCell ref="AH20:AH25"/>
    <mergeCell ref="AN20:AN25"/>
    <mergeCell ref="AO20:AO25"/>
    <mergeCell ref="AA20:AA25"/>
    <mergeCell ref="AB20:AB25"/>
    <mergeCell ref="AC20:AC25"/>
    <mergeCell ref="AD20:AD25"/>
    <mergeCell ref="AU27:AU32"/>
    <mergeCell ref="X30:X32"/>
    <mergeCell ref="AK30:AK32"/>
    <mergeCell ref="Y31:Y32"/>
    <mergeCell ref="AL31:AL32"/>
    <mergeCell ref="AP27:AP32"/>
    <mergeCell ref="AQ27:AQ32"/>
    <mergeCell ref="AR27:AR32"/>
    <mergeCell ref="AS27:AS32"/>
    <mergeCell ref="AT27:AT32"/>
    <mergeCell ref="AF27:AF32"/>
    <mergeCell ref="AG27:AG32"/>
    <mergeCell ref="AH27:AH32"/>
    <mergeCell ref="AN27:AN32"/>
    <mergeCell ref="AO27:AO32"/>
    <mergeCell ref="AA27:AA32"/>
    <mergeCell ref="AB27:AB32"/>
    <mergeCell ref="AC27:AC32"/>
    <mergeCell ref="AD27:AD32"/>
    <mergeCell ref="AE27:AE32"/>
    <mergeCell ref="AI27:AI32"/>
    <mergeCell ref="AJ27:AJ32"/>
    <mergeCell ref="AU34:AU39"/>
    <mergeCell ref="X37:X39"/>
    <mergeCell ref="AK37:AK39"/>
    <mergeCell ref="Y38:Y39"/>
    <mergeCell ref="AL38:AL39"/>
    <mergeCell ref="AP34:AP39"/>
    <mergeCell ref="AQ34:AQ39"/>
    <mergeCell ref="AR34:AR39"/>
    <mergeCell ref="AS34:AS39"/>
    <mergeCell ref="AT34:AT39"/>
    <mergeCell ref="AF34:AF39"/>
    <mergeCell ref="AG34:AG39"/>
    <mergeCell ref="AH34:AH39"/>
    <mergeCell ref="AN34:AN39"/>
    <mergeCell ref="AO34:AO39"/>
    <mergeCell ref="AA34:AA39"/>
    <mergeCell ref="AB34:AB39"/>
    <mergeCell ref="AC34:AC39"/>
    <mergeCell ref="AD34:AD39"/>
    <mergeCell ref="AE34:AE39"/>
    <mergeCell ref="AI34:AI39"/>
    <mergeCell ref="AJ34:AJ39"/>
    <mergeCell ref="AU41:AU46"/>
    <mergeCell ref="X44:X46"/>
    <mergeCell ref="AK44:AK46"/>
    <mergeCell ref="Y45:Y46"/>
    <mergeCell ref="AL45:AL46"/>
    <mergeCell ref="AP41:AP46"/>
    <mergeCell ref="AQ41:AQ46"/>
    <mergeCell ref="AR41:AR46"/>
    <mergeCell ref="AS41:AS46"/>
    <mergeCell ref="AT41:AT46"/>
    <mergeCell ref="AF41:AF46"/>
    <mergeCell ref="AG41:AG46"/>
    <mergeCell ref="AH41:AH46"/>
    <mergeCell ref="AN41:AN46"/>
    <mergeCell ref="AO41:AO46"/>
    <mergeCell ref="AA41:AA46"/>
    <mergeCell ref="AB41:AB46"/>
    <mergeCell ref="AC41:AC46"/>
    <mergeCell ref="AD41:AD46"/>
    <mergeCell ref="AE41:AE46"/>
    <mergeCell ref="AI41:AI46"/>
    <mergeCell ref="AJ41:AJ46"/>
    <mergeCell ref="AU48:AU53"/>
    <mergeCell ref="X51:X53"/>
    <mergeCell ref="AK51:AK53"/>
    <mergeCell ref="Y52:Y53"/>
    <mergeCell ref="AL52:AL53"/>
    <mergeCell ref="AP48:AP53"/>
    <mergeCell ref="AQ48:AQ53"/>
    <mergeCell ref="AR48:AR53"/>
    <mergeCell ref="AS48:AS53"/>
    <mergeCell ref="AT48:AT53"/>
    <mergeCell ref="AF48:AF53"/>
    <mergeCell ref="AG48:AG53"/>
    <mergeCell ref="AH48:AH53"/>
    <mergeCell ref="AN48:AN53"/>
    <mergeCell ref="AO48:AO53"/>
    <mergeCell ref="AA48:AA53"/>
    <mergeCell ref="AB48:AB53"/>
    <mergeCell ref="AC48:AC53"/>
    <mergeCell ref="AD48:AD53"/>
    <mergeCell ref="AE48:AE53"/>
    <mergeCell ref="AI48:AI53"/>
    <mergeCell ref="AJ48:AJ53"/>
    <mergeCell ref="AU55:AU60"/>
    <mergeCell ref="X58:X60"/>
    <mergeCell ref="AK58:AK60"/>
    <mergeCell ref="Y59:Y60"/>
    <mergeCell ref="AL59:AL60"/>
    <mergeCell ref="AP55:AP60"/>
    <mergeCell ref="AQ55:AQ60"/>
    <mergeCell ref="AR55:AR60"/>
    <mergeCell ref="AS55:AS60"/>
    <mergeCell ref="AT55:AT60"/>
    <mergeCell ref="AF55:AF60"/>
    <mergeCell ref="AG55:AG60"/>
    <mergeCell ref="AH55:AH60"/>
    <mergeCell ref="AN55:AN60"/>
    <mergeCell ref="AO55:AO60"/>
    <mergeCell ref="AA55:AA60"/>
    <mergeCell ref="AB55:AB60"/>
    <mergeCell ref="AC55:AC60"/>
    <mergeCell ref="AD55:AD60"/>
    <mergeCell ref="AE55:AE60"/>
    <mergeCell ref="AI55:AI60"/>
    <mergeCell ref="AJ55:AJ60"/>
    <mergeCell ref="AU62:AU67"/>
    <mergeCell ref="X65:X67"/>
    <mergeCell ref="AK65:AK67"/>
    <mergeCell ref="Y66:Y67"/>
    <mergeCell ref="AL66:AL67"/>
    <mergeCell ref="AP62:AP67"/>
    <mergeCell ref="AQ62:AQ67"/>
    <mergeCell ref="AR62:AR67"/>
    <mergeCell ref="AS62:AS67"/>
    <mergeCell ref="AT62:AT67"/>
    <mergeCell ref="AF62:AF67"/>
    <mergeCell ref="AG62:AG67"/>
    <mergeCell ref="AH62:AH67"/>
    <mergeCell ref="AN62:AN67"/>
    <mergeCell ref="AO62:AO67"/>
    <mergeCell ref="AA62:AA67"/>
    <mergeCell ref="AB62:AB67"/>
    <mergeCell ref="AC62:AC67"/>
    <mergeCell ref="AD62:AD67"/>
    <mergeCell ref="AE62:AE67"/>
    <mergeCell ref="AI62:AI67"/>
    <mergeCell ref="AJ62:AJ67"/>
    <mergeCell ref="AU69:AU74"/>
    <mergeCell ref="X72:X74"/>
    <mergeCell ref="AK72:AK74"/>
    <mergeCell ref="Y73:Y74"/>
    <mergeCell ref="AL73:AL74"/>
    <mergeCell ref="AP69:AP74"/>
    <mergeCell ref="AQ69:AQ74"/>
    <mergeCell ref="AR69:AR74"/>
    <mergeCell ref="AS69:AS74"/>
    <mergeCell ref="AT69:AT74"/>
    <mergeCell ref="AF69:AF74"/>
    <mergeCell ref="AG69:AG74"/>
    <mergeCell ref="AH69:AH74"/>
    <mergeCell ref="AN69:AN74"/>
    <mergeCell ref="AO69:AO74"/>
    <mergeCell ref="AA69:AA74"/>
    <mergeCell ref="AB69:AB74"/>
    <mergeCell ref="AC69:AC74"/>
    <mergeCell ref="AD69:AD74"/>
    <mergeCell ref="AE69:AE74"/>
    <mergeCell ref="AI69:AI74"/>
    <mergeCell ref="AJ69:AJ74"/>
    <mergeCell ref="AU76:AU81"/>
    <mergeCell ref="X79:X81"/>
    <mergeCell ref="AK79:AK81"/>
    <mergeCell ref="Y80:Y81"/>
    <mergeCell ref="AL80:AL81"/>
    <mergeCell ref="AP76:AP81"/>
    <mergeCell ref="AQ76:AQ81"/>
    <mergeCell ref="AR76:AR81"/>
    <mergeCell ref="AS76:AS81"/>
    <mergeCell ref="AT76:AT81"/>
    <mergeCell ref="AF76:AF81"/>
    <mergeCell ref="AG76:AG81"/>
    <mergeCell ref="AH76:AH81"/>
    <mergeCell ref="AN76:AN81"/>
    <mergeCell ref="AO76:AO81"/>
    <mergeCell ref="AA76:AA81"/>
    <mergeCell ref="AB76:AB81"/>
    <mergeCell ref="AC76:AC81"/>
    <mergeCell ref="AD76:AD81"/>
    <mergeCell ref="AE76:AE81"/>
    <mergeCell ref="AI76:AI81"/>
    <mergeCell ref="AJ76:AJ81"/>
  </mergeCells>
  <conditionalFormatting sqref="M6:M82">
    <cfRule type="cellIs" dxfId="338" priority="396" operator="greaterThan">
      <formula>3</formula>
    </cfRule>
  </conditionalFormatting>
  <conditionalFormatting sqref="N6:N11 N12:O12 N13:N18 N19:O19 N20:N25 N26:O26 N27:N32 N33:O33 N34:N39 N40:O40 N41:N46 N47:O47 N48:N53 N54:O54 N55:N60 N61:O61 N62:N67 N68:O68 N69:N74 N75:O75 N76:N81 N82:O82">
    <cfRule type="cellIs" dxfId="337" priority="395" operator="greaterThan">
      <formula>100</formula>
    </cfRule>
    <cfRule type="cellIs" dxfId="336" priority="394" operator="greaterThan">
      <formula>1</formula>
    </cfRule>
  </conditionalFormatting>
  <conditionalFormatting sqref="O6:O11">
    <cfRule type="containsText" dxfId="335" priority="278" operator="containsText" text="NO">
      <formula>NOT(ISERROR(SEARCH("NO",O6)))</formula>
    </cfRule>
    <cfRule type="containsText" dxfId="334" priority="277" operator="containsText" text="SI">
      <formula>NOT(ISERROR(SEARCH("SI",O6)))</formula>
    </cfRule>
  </conditionalFormatting>
  <conditionalFormatting sqref="O13:O18">
    <cfRule type="containsText" dxfId="333" priority="275" operator="containsText" text="SI">
      <formula>NOT(ISERROR(SEARCH("SI",O13)))</formula>
    </cfRule>
    <cfRule type="containsText" dxfId="332" priority="276" operator="containsText" text="NO">
      <formula>NOT(ISERROR(SEARCH("NO",O13)))</formula>
    </cfRule>
  </conditionalFormatting>
  <conditionalFormatting sqref="O20:O25">
    <cfRule type="containsText" dxfId="331" priority="273" operator="containsText" text="SI">
      <formula>NOT(ISERROR(SEARCH("SI",O20)))</formula>
    </cfRule>
    <cfRule type="containsText" dxfId="330" priority="274" operator="containsText" text="NO">
      <formula>NOT(ISERROR(SEARCH("NO",O20)))</formula>
    </cfRule>
  </conditionalFormatting>
  <conditionalFormatting sqref="O27:O32">
    <cfRule type="containsText" dxfId="329" priority="271" operator="containsText" text="SI">
      <formula>NOT(ISERROR(SEARCH("SI",O27)))</formula>
    </cfRule>
    <cfRule type="containsText" dxfId="328" priority="272" operator="containsText" text="NO">
      <formula>NOT(ISERROR(SEARCH("NO",O27)))</formula>
    </cfRule>
  </conditionalFormatting>
  <conditionalFormatting sqref="O34:O39">
    <cfRule type="containsText" dxfId="327" priority="269" operator="containsText" text="SI">
      <formula>NOT(ISERROR(SEARCH("SI",O34)))</formula>
    </cfRule>
    <cfRule type="containsText" dxfId="326" priority="270" operator="containsText" text="NO">
      <formula>NOT(ISERROR(SEARCH("NO",O34)))</formula>
    </cfRule>
  </conditionalFormatting>
  <conditionalFormatting sqref="O41:O46">
    <cfRule type="containsText" dxfId="325" priority="267" operator="containsText" text="SI">
      <formula>NOT(ISERROR(SEARCH("SI",O41)))</formula>
    </cfRule>
    <cfRule type="containsText" dxfId="324" priority="268" operator="containsText" text="NO">
      <formula>NOT(ISERROR(SEARCH("NO",O41)))</formula>
    </cfRule>
  </conditionalFormatting>
  <conditionalFormatting sqref="O48:O53">
    <cfRule type="containsText" dxfId="323" priority="266" operator="containsText" text="NO">
      <formula>NOT(ISERROR(SEARCH("NO",O48)))</formula>
    </cfRule>
    <cfRule type="containsText" dxfId="322" priority="265" operator="containsText" text="SI">
      <formula>NOT(ISERROR(SEARCH("SI",O48)))</formula>
    </cfRule>
  </conditionalFormatting>
  <conditionalFormatting sqref="O55:O60">
    <cfRule type="containsText" dxfId="321" priority="263" operator="containsText" text="SI">
      <formula>NOT(ISERROR(SEARCH("SI",O55)))</formula>
    </cfRule>
    <cfRule type="containsText" dxfId="320" priority="264" operator="containsText" text="NO">
      <formula>NOT(ISERROR(SEARCH("NO",O55)))</formula>
    </cfRule>
  </conditionalFormatting>
  <conditionalFormatting sqref="O62:O67">
    <cfRule type="containsText" dxfId="319" priority="261" operator="containsText" text="SI">
      <formula>NOT(ISERROR(SEARCH("SI",O62)))</formula>
    </cfRule>
    <cfRule type="containsText" dxfId="318" priority="262" operator="containsText" text="NO">
      <formula>NOT(ISERROR(SEARCH("NO",O62)))</formula>
    </cfRule>
  </conditionalFormatting>
  <conditionalFormatting sqref="O69:O74">
    <cfRule type="containsText" dxfId="317" priority="260" operator="containsText" text="NO">
      <formula>NOT(ISERROR(SEARCH("NO",O69)))</formula>
    </cfRule>
    <cfRule type="containsText" dxfId="316" priority="259" operator="containsText" text="SI">
      <formula>NOT(ISERROR(SEARCH("SI",O69)))</formula>
    </cfRule>
  </conditionalFormatting>
  <conditionalFormatting sqref="O76:O81">
    <cfRule type="containsText" dxfId="315" priority="257" operator="containsText" text="SI">
      <formula>NOT(ISERROR(SEARCH("SI",O76)))</formula>
    </cfRule>
    <cfRule type="containsText" dxfId="314" priority="258" operator="containsText" text="NO">
      <formula>NOT(ISERROR(SEARCH("NO",O76)))</formula>
    </cfRule>
  </conditionalFormatting>
  <conditionalFormatting sqref="T6:T11">
    <cfRule type="cellIs" dxfId="313" priority="393" operator="greaterThan">
      <formula>3</formula>
    </cfRule>
  </conditionalFormatting>
  <conditionalFormatting sqref="T13:T18">
    <cfRule type="cellIs" dxfId="312" priority="348" operator="greaterThan">
      <formula>3</formula>
    </cfRule>
  </conditionalFormatting>
  <conditionalFormatting sqref="T20:T25">
    <cfRule type="cellIs" dxfId="311" priority="345" operator="greaterThan">
      <formula>3</formula>
    </cfRule>
  </conditionalFormatting>
  <conditionalFormatting sqref="T27:T32">
    <cfRule type="cellIs" dxfId="310" priority="342" operator="greaterThan">
      <formula>3</formula>
    </cfRule>
  </conditionalFormatting>
  <conditionalFormatting sqref="T34:T39">
    <cfRule type="cellIs" dxfId="309" priority="339" operator="greaterThan">
      <formula>3</formula>
    </cfRule>
  </conditionalFormatting>
  <conditionalFormatting sqref="T41:T46">
    <cfRule type="cellIs" dxfId="308" priority="336" operator="greaterThan">
      <formula>3</formula>
    </cfRule>
  </conditionalFormatting>
  <conditionalFormatting sqref="T48:T53">
    <cfRule type="cellIs" dxfId="307" priority="333" operator="greaterThan">
      <formula>3</formula>
    </cfRule>
  </conditionalFormatting>
  <conditionalFormatting sqref="T55:T60">
    <cfRule type="cellIs" dxfId="306" priority="330" operator="greaterThan">
      <formula>3</formula>
    </cfRule>
  </conditionalFormatting>
  <conditionalFormatting sqref="T62:T67">
    <cfRule type="cellIs" dxfId="305" priority="327" operator="greaterThan">
      <formula>3</formula>
    </cfRule>
  </conditionalFormatting>
  <conditionalFormatting sqref="T69:T74">
    <cfRule type="cellIs" dxfId="304" priority="324" operator="greaterThan">
      <formula>3</formula>
    </cfRule>
  </conditionalFormatting>
  <conditionalFormatting sqref="T76:T81">
    <cfRule type="cellIs" dxfId="303" priority="321" operator="greaterThan">
      <formula>3</formula>
    </cfRule>
  </conditionalFormatting>
  <conditionalFormatting sqref="U13:U18">
    <cfRule type="cellIs" dxfId="302" priority="346" operator="greaterThan">
      <formula>1</formula>
    </cfRule>
    <cfRule type="cellIs" dxfId="301" priority="347" operator="greaterThan">
      <formula>100</formula>
    </cfRule>
  </conditionalFormatting>
  <conditionalFormatting sqref="U20:U25">
    <cfRule type="cellIs" dxfId="300" priority="344" operator="greaterThan">
      <formula>100</formula>
    </cfRule>
    <cfRule type="cellIs" dxfId="299" priority="343" operator="greaterThan">
      <formula>1</formula>
    </cfRule>
  </conditionalFormatting>
  <conditionalFormatting sqref="U27:U32">
    <cfRule type="cellIs" dxfId="298" priority="340" operator="greaterThan">
      <formula>1</formula>
    </cfRule>
    <cfRule type="cellIs" dxfId="297" priority="341" operator="greaterThan">
      <formula>100</formula>
    </cfRule>
  </conditionalFormatting>
  <conditionalFormatting sqref="U34:U39">
    <cfRule type="cellIs" dxfId="296" priority="337" operator="greaterThan">
      <formula>1</formula>
    </cfRule>
    <cfRule type="cellIs" dxfId="295" priority="338" operator="greaterThan">
      <formula>100</formula>
    </cfRule>
  </conditionalFormatting>
  <conditionalFormatting sqref="U41:U46">
    <cfRule type="cellIs" dxfId="294" priority="334" operator="greaterThan">
      <formula>1</formula>
    </cfRule>
    <cfRule type="cellIs" dxfId="293" priority="335" operator="greaterThan">
      <formula>100</formula>
    </cfRule>
  </conditionalFormatting>
  <conditionalFormatting sqref="U48:U53">
    <cfRule type="cellIs" dxfId="292" priority="331" operator="greaterThan">
      <formula>1</formula>
    </cfRule>
    <cfRule type="cellIs" dxfId="291" priority="332" operator="greaterThan">
      <formula>100</formula>
    </cfRule>
  </conditionalFormatting>
  <conditionalFormatting sqref="U55:U60">
    <cfRule type="cellIs" dxfId="290" priority="328" operator="greaterThan">
      <formula>1</formula>
    </cfRule>
    <cfRule type="cellIs" dxfId="289" priority="329" operator="greaterThan">
      <formula>100</formula>
    </cfRule>
  </conditionalFormatting>
  <conditionalFormatting sqref="U62:U67">
    <cfRule type="cellIs" dxfId="288" priority="325" operator="greaterThan">
      <formula>1</formula>
    </cfRule>
    <cfRule type="cellIs" dxfId="287" priority="326" operator="greaterThan">
      <formula>100</formula>
    </cfRule>
  </conditionalFormatting>
  <conditionalFormatting sqref="U69:U74">
    <cfRule type="cellIs" dxfId="286" priority="322" operator="greaterThan">
      <formula>1</formula>
    </cfRule>
    <cfRule type="cellIs" dxfId="285" priority="323" operator="greaterThan">
      <formula>100</formula>
    </cfRule>
  </conditionalFormatting>
  <conditionalFormatting sqref="U76:U81">
    <cfRule type="cellIs" dxfId="284" priority="319" operator="greaterThan">
      <formula>1</formula>
    </cfRule>
    <cfRule type="cellIs" dxfId="283" priority="320" operator="greaterThan">
      <formula>100</formula>
    </cfRule>
  </conditionalFormatting>
  <conditionalFormatting sqref="V6:V11">
    <cfRule type="containsText" dxfId="282" priority="300" operator="containsText" text="NO">
      <formula>NOT(ISERROR(SEARCH("NO",V6)))</formula>
    </cfRule>
    <cfRule type="containsText" dxfId="281" priority="299" operator="containsText" text="SI">
      <formula>NOT(ISERROR(SEARCH("SI",V6)))</formula>
    </cfRule>
  </conditionalFormatting>
  <conditionalFormatting sqref="V13:V18">
    <cfRule type="containsText" dxfId="280" priority="298" operator="containsText" text="NO">
      <formula>NOT(ISERROR(SEARCH("NO",V13)))</formula>
    </cfRule>
    <cfRule type="containsText" dxfId="279" priority="297" operator="containsText" text="SI">
      <formula>NOT(ISERROR(SEARCH("SI",V13)))</formula>
    </cfRule>
  </conditionalFormatting>
  <conditionalFormatting sqref="V20:V25">
    <cfRule type="containsText" dxfId="278" priority="296" operator="containsText" text="NO">
      <formula>NOT(ISERROR(SEARCH("NO",V20)))</formula>
    </cfRule>
    <cfRule type="containsText" dxfId="277" priority="295" operator="containsText" text="SI">
      <formula>NOT(ISERROR(SEARCH("SI",V20)))</formula>
    </cfRule>
  </conditionalFormatting>
  <conditionalFormatting sqref="V27:V32">
    <cfRule type="containsText" dxfId="276" priority="294" operator="containsText" text="NO">
      <formula>NOT(ISERROR(SEARCH("NO",V27)))</formula>
    </cfRule>
    <cfRule type="containsText" dxfId="275" priority="293" operator="containsText" text="SI">
      <formula>NOT(ISERROR(SEARCH("SI",V27)))</formula>
    </cfRule>
  </conditionalFormatting>
  <conditionalFormatting sqref="V34:V39">
    <cfRule type="containsText" dxfId="274" priority="292" operator="containsText" text="NO">
      <formula>NOT(ISERROR(SEARCH("NO",V34)))</formula>
    </cfRule>
    <cfRule type="containsText" dxfId="273" priority="291" operator="containsText" text="SI">
      <formula>NOT(ISERROR(SEARCH("SI",V34)))</formula>
    </cfRule>
  </conditionalFormatting>
  <conditionalFormatting sqref="V41:V46">
    <cfRule type="containsText" dxfId="272" priority="290" operator="containsText" text="NO">
      <formula>NOT(ISERROR(SEARCH("NO",V41)))</formula>
    </cfRule>
    <cfRule type="containsText" dxfId="271" priority="289" operator="containsText" text="SI">
      <formula>NOT(ISERROR(SEARCH("SI",V41)))</formula>
    </cfRule>
  </conditionalFormatting>
  <conditionalFormatting sqref="V48:V53">
    <cfRule type="containsText" dxfId="270" priority="287" operator="containsText" text="SI">
      <formula>NOT(ISERROR(SEARCH("SI",V48)))</formula>
    </cfRule>
    <cfRule type="containsText" dxfId="269" priority="288" operator="containsText" text="NO">
      <formula>NOT(ISERROR(SEARCH("NO",V48)))</formula>
    </cfRule>
  </conditionalFormatting>
  <conditionalFormatting sqref="V55:V60">
    <cfRule type="containsText" dxfId="268" priority="285" operator="containsText" text="SI">
      <formula>NOT(ISERROR(SEARCH("SI",V55)))</formula>
    </cfRule>
    <cfRule type="containsText" dxfId="267" priority="286" operator="containsText" text="NO">
      <formula>NOT(ISERROR(SEARCH("NO",V55)))</formula>
    </cfRule>
  </conditionalFormatting>
  <conditionalFormatting sqref="V62:V67">
    <cfRule type="containsText" dxfId="266" priority="284" operator="containsText" text="NO">
      <formula>NOT(ISERROR(SEARCH("NO",V62)))</formula>
    </cfRule>
    <cfRule type="containsText" dxfId="265" priority="283" operator="containsText" text="SI">
      <formula>NOT(ISERROR(SEARCH("SI",V62)))</formula>
    </cfRule>
  </conditionalFormatting>
  <conditionalFormatting sqref="V69:V74">
    <cfRule type="containsText" dxfId="264" priority="281" operator="containsText" text="SI">
      <formula>NOT(ISERROR(SEARCH("SI",V69)))</formula>
    </cfRule>
    <cfRule type="containsText" dxfId="263" priority="282" operator="containsText" text="NO">
      <formula>NOT(ISERROR(SEARCH("NO",V69)))</formula>
    </cfRule>
  </conditionalFormatting>
  <conditionalFormatting sqref="V76:V81">
    <cfRule type="containsText" dxfId="262" priority="280" operator="containsText" text="NO">
      <formula>NOT(ISERROR(SEARCH("NO",V76)))</formula>
    </cfRule>
    <cfRule type="containsText" dxfId="261" priority="279" operator="containsText" text="SI">
      <formula>NOT(ISERROR(SEARCH("SI",V76)))</formula>
    </cfRule>
  </conditionalFormatting>
  <conditionalFormatting sqref="X6:X8">
    <cfRule type="containsText" dxfId="260" priority="318" operator="containsText" text="CONFORMIDAD">
      <formula>NOT(ISERROR(SEARCH("CONFORMIDAD",X6)))</formula>
    </cfRule>
    <cfRule type="containsText" dxfId="259" priority="316" operator="containsText" text="NO CONFORMIDAD">
      <formula>NOT(ISERROR(SEARCH("NO CONFORMIDAD",X6)))</formula>
    </cfRule>
  </conditionalFormatting>
  <conditionalFormatting sqref="X13:X15">
    <cfRule type="containsText" dxfId="258" priority="252" operator="containsText" text="CONFORMIDAD">
      <formula>NOT(ISERROR(SEARCH("CONFORMIDAD",X13)))</formula>
    </cfRule>
    <cfRule type="containsText" dxfId="257" priority="250" operator="containsText" text="NO CONFORMIDAD">
      <formula>NOT(ISERROR(SEARCH("NO CONFORMIDAD",X13)))</formula>
    </cfRule>
  </conditionalFormatting>
  <conditionalFormatting sqref="X20:X22">
    <cfRule type="containsText" dxfId="256" priority="232" operator="containsText" text="NO CONFORMIDAD">
      <formula>NOT(ISERROR(SEARCH("NO CONFORMIDAD",X20)))</formula>
    </cfRule>
    <cfRule type="containsText" dxfId="255" priority="234" operator="containsText" text="CONFORMIDAD">
      <formula>NOT(ISERROR(SEARCH("CONFORMIDAD",X20)))</formula>
    </cfRule>
  </conditionalFormatting>
  <conditionalFormatting sqref="X27:X29">
    <cfRule type="containsText" dxfId="254" priority="214" operator="containsText" text="NO CONFORMIDAD">
      <formula>NOT(ISERROR(SEARCH("NO CONFORMIDAD",X27)))</formula>
    </cfRule>
    <cfRule type="containsText" dxfId="253" priority="216" operator="containsText" text="CONFORMIDAD">
      <formula>NOT(ISERROR(SEARCH("CONFORMIDAD",X27)))</formula>
    </cfRule>
  </conditionalFormatting>
  <conditionalFormatting sqref="X34:X36">
    <cfRule type="containsText" dxfId="252" priority="196" operator="containsText" text="NO CONFORMIDAD">
      <formula>NOT(ISERROR(SEARCH("NO CONFORMIDAD",X34)))</formula>
    </cfRule>
    <cfRule type="containsText" dxfId="251" priority="198" operator="containsText" text="CONFORMIDAD">
      <formula>NOT(ISERROR(SEARCH("CONFORMIDAD",X34)))</formula>
    </cfRule>
  </conditionalFormatting>
  <conditionalFormatting sqref="X41:X43">
    <cfRule type="containsText" dxfId="250" priority="178" operator="containsText" text="NO CONFORMIDAD">
      <formula>NOT(ISERROR(SEARCH("NO CONFORMIDAD",X41)))</formula>
    </cfRule>
    <cfRule type="containsText" dxfId="249" priority="180" operator="containsText" text="CONFORMIDAD">
      <formula>NOT(ISERROR(SEARCH("CONFORMIDAD",X41)))</formula>
    </cfRule>
  </conditionalFormatting>
  <conditionalFormatting sqref="X48:X50">
    <cfRule type="containsText" dxfId="248" priority="162" operator="containsText" text="CONFORMIDAD">
      <formula>NOT(ISERROR(SEARCH("CONFORMIDAD",X48)))</formula>
    </cfRule>
    <cfRule type="containsText" dxfId="247" priority="160" operator="containsText" text="NO CONFORMIDAD">
      <formula>NOT(ISERROR(SEARCH("NO CONFORMIDAD",X48)))</formula>
    </cfRule>
  </conditionalFormatting>
  <conditionalFormatting sqref="X55:X57">
    <cfRule type="containsText" dxfId="246" priority="144" operator="containsText" text="CONFORMIDAD">
      <formula>NOT(ISERROR(SEARCH("CONFORMIDAD",X55)))</formula>
    </cfRule>
    <cfRule type="containsText" dxfId="245" priority="142" operator="containsText" text="NO CONFORMIDAD">
      <formula>NOT(ISERROR(SEARCH("NO CONFORMIDAD",X55)))</formula>
    </cfRule>
  </conditionalFormatting>
  <conditionalFormatting sqref="X62:X64">
    <cfRule type="containsText" dxfId="244" priority="126" operator="containsText" text="CONFORMIDAD">
      <formula>NOT(ISERROR(SEARCH("CONFORMIDAD",X62)))</formula>
    </cfRule>
    <cfRule type="containsText" dxfId="243" priority="124" operator="containsText" text="NO CONFORMIDAD">
      <formula>NOT(ISERROR(SEARCH("NO CONFORMIDAD",X62)))</formula>
    </cfRule>
  </conditionalFormatting>
  <conditionalFormatting sqref="X69:X71">
    <cfRule type="containsText" dxfId="242" priority="106" operator="containsText" text="NO CONFORMIDAD">
      <formula>NOT(ISERROR(SEARCH("NO CONFORMIDAD",X69)))</formula>
    </cfRule>
    <cfRule type="containsText" dxfId="241" priority="108" operator="containsText" text="CONFORMIDAD">
      <formula>NOT(ISERROR(SEARCH("CONFORMIDAD",X69)))</formula>
    </cfRule>
  </conditionalFormatting>
  <conditionalFormatting sqref="X76:X78">
    <cfRule type="containsText" dxfId="240" priority="90" operator="containsText" text="CONFORMIDAD">
      <formula>NOT(ISERROR(SEARCH("CONFORMIDAD",X76)))</formula>
    </cfRule>
    <cfRule type="containsText" dxfId="239" priority="88" operator="containsText" text="NO CONFORMIDAD">
      <formula>NOT(ISERROR(SEARCH("NO CONFORMIDAD",X76)))</formula>
    </cfRule>
  </conditionalFormatting>
  <conditionalFormatting sqref="Y6:Y9">
    <cfRule type="containsText" dxfId="238" priority="315" operator="containsText" text="NO CONFORMIDAD">
      <formula>NOT(ISERROR(SEARCH("NO CONFORMIDAD",Y6)))</formula>
    </cfRule>
    <cfRule type="containsText" dxfId="237" priority="317" operator="containsText" text="CONFORMIDAD">
      <formula>NOT(ISERROR(SEARCH("CONFORMIDAD",Y6)))</formula>
    </cfRule>
  </conditionalFormatting>
  <conditionalFormatting sqref="Y13:Y16">
    <cfRule type="containsText" dxfId="236" priority="249" operator="containsText" text="NO CONFORMIDAD">
      <formula>NOT(ISERROR(SEARCH("NO CONFORMIDAD",Y13)))</formula>
    </cfRule>
    <cfRule type="containsText" dxfId="235" priority="251" operator="containsText" text="CONFORMIDAD">
      <formula>NOT(ISERROR(SEARCH("CONFORMIDAD",Y13)))</formula>
    </cfRule>
  </conditionalFormatting>
  <conditionalFormatting sqref="Y20:Y23">
    <cfRule type="containsText" dxfId="234" priority="231" operator="containsText" text="NO CONFORMIDAD">
      <formula>NOT(ISERROR(SEARCH("NO CONFORMIDAD",Y20)))</formula>
    </cfRule>
    <cfRule type="containsText" dxfId="233" priority="233" operator="containsText" text="CONFORMIDAD">
      <formula>NOT(ISERROR(SEARCH("CONFORMIDAD",Y20)))</formula>
    </cfRule>
  </conditionalFormatting>
  <conditionalFormatting sqref="Y27:Y30">
    <cfRule type="containsText" dxfId="232" priority="213" operator="containsText" text="NO CONFORMIDAD">
      <formula>NOT(ISERROR(SEARCH("NO CONFORMIDAD",Y27)))</formula>
    </cfRule>
    <cfRule type="containsText" dxfId="231" priority="215" operator="containsText" text="CONFORMIDAD">
      <formula>NOT(ISERROR(SEARCH("CONFORMIDAD",Y27)))</formula>
    </cfRule>
  </conditionalFormatting>
  <conditionalFormatting sqref="Y34:Y37">
    <cfRule type="containsText" dxfId="230" priority="197" operator="containsText" text="CONFORMIDAD">
      <formula>NOT(ISERROR(SEARCH("CONFORMIDAD",Y34)))</formula>
    </cfRule>
    <cfRule type="containsText" dxfId="229" priority="195" operator="containsText" text="NO CONFORMIDAD">
      <formula>NOT(ISERROR(SEARCH("NO CONFORMIDAD",Y34)))</formula>
    </cfRule>
  </conditionalFormatting>
  <conditionalFormatting sqref="Y41:Y44">
    <cfRule type="containsText" dxfId="228" priority="179" operator="containsText" text="CONFORMIDAD">
      <formula>NOT(ISERROR(SEARCH("CONFORMIDAD",Y41)))</formula>
    </cfRule>
    <cfRule type="containsText" dxfId="227" priority="177" operator="containsText" text="NO CONFORMIDAD">
      <formula>NOT(ISERROR(SEARCH("NO CONFORMIDAD",Y41)))</formula>
    </cfRule>
  </conditionalFormatting>
  <conditionalFormatting sqref="Y48:Y51">
    <cfRule type="containsText" dxfId="226" priority="161" operator="containsText" text="CONFORMIDAD">
      <formula>NOT(ISERROR(SEARCH("CONFORMIDAD",Y48)))</formula>
    </cfRule>
    <cfRule type="containsText" dxfId="225" priority="159" operator="containsText" text="NO CONFORMIDAD">
      <formula>NOT(ISERROR(SEARCH("NO CONFORMIDAD",Y48)))</formula>
    </cfRule>
  </conditionalFormatting>
  <conditionalFormatting sqref="Y55:Y58">
    <cfRule type="containsText" dxfId="224" priority="141" operator="containsText" text="NO CONFORMIDAD">
      <formula>NOT(ISERROR(SEARCH("NO CONFORMIDAD",Y55)))</formula>
    </cfRule>
    <cfRule type="containsText" dxfId="223" priority="143" operator="containsText" text="CONFORMIDAD">
      <formula>NOT(ISERROR(SEARCH("CONFORMIDAD",Y55)))</formula>
    </cfRule>
  </conditionalFormatting>
  <conditionalFormatting sqref="Y62:Y65">
    <cfRule type="containsText" dxfId="222" priority="123" operator="containsText" text="NO CONFORMIDAD">
      <formula>NOT(ISERROR(SEARCH("NO CONFORMIDAD",Y62)))</formula>
    </cfRule>
    <cfRule type="containsText" dxfId="221" priority="125" operator="containsText" text="CONFORMIDAD">
      <formula>NOT(ISERROR(SEARCH("CONFORMIDAD",Y62)))</formula>
    </cfRule>
  </conditionalFormatting>
  <conditionalFormatting sqref="Y69:Y72">
    <cfRule type="containsText" dxfId="220" priority="107" operator="containsText" text="CONFORMIDAD">
      <formula>NOT(ISERROR(SEARCH("CONFORMIDAD",Y69)))</formula>
    </cfRule>
    <cfRule type="containsText" dxfId="219" priority="105" operator="containsText" text="NO CONFORMIDAD">
      <formula>NOT(ISERROR(SEARCH("NO CONFORMIDAD",Y69)))</formula>
    </cfRule>
  </conditionalFormatting>
  <conditionalFormatting sqref="Y76:Y79">
    <cfRule type="containsText" dxfId="218" priority="89" operator="containsText" text="CONFORMIDAD">
      <formula>NOT(ISERROR(SEARCH("CONFORMIDAD",Y76)))</formula>
    </cfRule>
    <cfRule type="containsText" dxfId="217" priority="87" operator="containsText" text="NO CONFORMIDAD">
      <formula>NOT(ISERROR(SEARCH("NO CONFORMIDAD",Y76)))</formula>
    </cfRule>
  </conditionalFormatting>
  <conditionalFormatting sqref="Z6:Z10">
    <cfRule type="containsText" dxfId="216" priority="314" operator="containsText" text="CONFORMIDAD">
      <formula>NOT(ISERROR(SEARCH("CONFORMIDAD",Z6)))</formula>
    </cfRule>
    <cfRule type="containsText" dxfId="215" priority="313" operator="containsText" text="NO CONFORMIDAD">
      <formula>NOT(ISERROR(SEARCH("NO CONFORMIDAD",Z6)))</formula>
    </cfRule>
  </conditionalFormatting>
  <conditionalFormatting sqref="Z13:Z17">
    <cfRule type="containsText" dxfId="214" priority="248" operator="containsText" text="CONFORMIDAD">
      <formula>NOT(ISERROR(SEARCH("CONFORMIDAD",Z13)))</formula>
    </cfRule>
    <cfRule type="containsText" dxfId="213" priority="247" operator="containsText" text="NO CONFORMIDAD">
      <formula>NOT(ISERROR(SEARCH("NO CONFORMIDAD",Z13)))</formula>
    </cfRule>
  </conditionalFormatting>
  <conditionalFormatting sqref="Z20:Z24">
    <cfRule type="containsText" dxfId="212" priority="229" operator="containsText" text="NO CONFORMIDAD">
      <formula>NOT(ISERROR(SEARCH("NO CONFORMIDAD",Z20)))</formula>
    </cfRule>
    <cfRule type="containsText" dxfId="211" priority="230" operator="containsText" text="CONFORMIDAD">
      <formula>NOT(ISERROR(SEARCH("CONFORMIDAD",Z20)))</formula>
    </cfRule>
  </conditionalFormatting>
  <conditionalFormatting sqref="Z27:Z31">
    <cfRule type="containsText" dxfId="210" priority="212" operator="containsText" text="CONFORMIDAD">
      <formula>NOT(ISERROR(SEARCH("CONFORMIDAD",Z27)))</formula>
    </cfRule>
    <cfRule type="containsText" dxfId="209" priority="211" operator="containsText" text="NO CONFORMIDAD">
      <formula>NOT(ISERROR(SEARCH("NO CONFORMIDAD",Z27)))</formula>
    </cfRule>
  </conditionalFormatting>
  <conditionalFormatting sqref="Z34:Z38">
    <cfRule type="containsText" dxfId="208" priority="194" operator="containsText" text="CONFORMIDAD">
      <formula>NOT(ISERROR(SEARCH("CONFORMIDAD",Z34)))</formula>
    </cfRule>
    <cfRule type="containsText" dxfId="207" priority="193" operator="containsText" text="NO CONFORMIDAD">
      <formula>NOT(ISERROR(SEARCH("NO CONFORMIDAD",Z34)))</formula>
    </cfRule>
  </conditionalFormatting>
  <conditionalFormatting sqref="Z41:Z45">
    <cfRule type="containsText" dxfId="206" priority="176" operator="containsText" text="CONFORMIDAD">
      <formula>NOT(ISERROR(SEARCH("CONFORMIDAD",Z41)))</formula>
    </cfRule>
    <cfRule type="containsText" dxfId="205" priority="175" operator="containsText" text="NO CONFORMIDAD">
      <formula>NOT(ISERROR(SEARCH("NO CONFORMIDAD",Z41)))</formula>
    </cfRule>
  </conditionalFormatting>
  <conditionalFormatting sqref="Z48:Z52">
    <cfRule type="containsText" dxfId="204" priority="157" operator="containsText" text="NO CONFORMIDAD">
      <formula>NOT(ISERROR(SEARCH("NO CONFORMIDAD",Z48)))</formula>
    </cfRule>
    <cfRule type="containsText" dxfId="203" priority="158" operator="containsText" text="CONFORMIDAD">
      <formula>NOT(ISERROR(SEARCH("CONFORMIDAD",Z48)))</formula>
    </cfRule>
  </conditionalFormatting>
  <conditionalFormatting sqref="Z55:Z59">
    <cfRule type="containsText" dxfId="202" priority="139" operator="containsText" text="NO CONFORMIDAD">
      <formula>NOT(ISERROR(SEARCH("NO CONFORMIDAD",Z55)))</formula>
    </cfRule>
    <cfRule type="containsText" dxfId="201" priority="140" operator="containsText" text="CONFORMIDAD">
      <formula>NOT(ISERROR(SEARCH("CONFORMIDAD",Z55)))</formula>
    </cfRule>
  </conditionalFormatting>
  <conditionalFormatting sqref="Z62:Z66">
    <cfRule type="containsText" dxfId="200" priority="122" operator="containsText" text="CONFORMIDAD">
      <formula>NOT(ISERROR(SEARCH("CONFORMIDAD",Z62)))</formula>
    </cfRule>
    <cfRule type="containsText" dxfId="199" priority="121" operator="containsText" text="NO CONFORMIDAD">
      <formula>NOT(ISERROR(SEARCH("NO CONFORMIDAD",Z62)))</formula>
    </cfRule>
  </conditionalFormatting>
  <conditionalFormatting sqref="Z69:Z73">
    <cfRule type="containsText" dxfId="198" priority="103" operator="containsText" text="NO CONFORMIDAD">
      <formula>NOT(ISERROR(SEARCH("NO CONFORMIDAD",Z69)))</formula>
    </cfRule>
    <cfRule type="containsText" dxfId="197" priority="104" operator="containsText" text="CONFORMIDAD">
      <formula>NOT(ISERROR(SEARCH("CONFORMIDAD",Z69)))</formula>
    </cfRule>
  </conditionalFormatting>
  <conditionalFormatting sqref="Z76:Z80">
    <cfRule type="containsText" dxfId="196" priority="85" operator="containsText" text="NO CONFORMIDAD">
      <formula>NOT(ISERROR(SEARCH("NO CONFORMIDAD",Z76)))</formula>
    </cfRule>
    <cfRule type="containsText" dxfId="195" priority="86" operator="containsText" text="CONFORMIDAD">
      <formula>NOT(ISERROR(SEARCH("CONFORMIDAD",Z76)))</formula>
    </cfRule>
  </conditionalFormatting>
  <conditionalFormatting sqref="AH13:AH18">
    <cfRule type="cellIs" dxfId="194" priority="238" operator="equal">
      <formula>"NO CONFORMIDAD"</formula>
    </cfRule>
    <cfRule type="containsText" dxfId="193" priority="245" operator="containsText" text="CONFORMIDAD">
      <formula>NOT(ISERROR(SEARCH("CONFORMIDAD",AH13)))</formula>
    </cfRule>
    <cfRule type="containsText" dxfId="192" priority="246" operator="containsText" text="NO CONFORMIDAD">
      <formula>NOT(ISERROR(SEARCH("NO CONFORMIDAD",AH13)))</formula>
    </cfRule>
  </conditionalFormatting>
  <conditionalFormatting sqref="AH20:AH25">
    <cfRule type="containsText" dxfId="191" priority="228" operator="containsText" text="NO CONFORMIDAD">
      <formula>NOT(ISERROR(SEARCH("NO CONFORMIDAD",AH20)))</formula>
    </cfRule>
    <cfRule type="containsText" dxfId="190" priority="227" operator="containsText" text="CONFORMIDAD">
      <formula>NOT(ISERROR(SEARCH("CONFORMIDAD",AH20)))</formula>
    </cfRule>
    <cfRule type="cellIs" dxfId="189" priority="220" operator="equal">
      <formula>"NO CONFORMIDAD"</formula>
    </cfRule>
  </conditionalFormatting>
  <conditionalFormatting sqref="AH27:AH32">
    <cfRule type="containsText" dxfId="188" priority="209" operator="containsText" text="CONFORMIDAD">
      <formula>NOT(ISERROR(SEARCH("CONFORMIDAD",AH27)))</formula>
    </cfRule>
    <cfRule type="cellIs" dxfId="187" priority="202" operator="equal">
      <formula>"NO CONFORMIDAD"</formula>
    </cfRule>
    <cfRule type="containsText" dxfId="186" priority="210" operator="containsText" text="NO CONFORMIDAD">
      <formula>NOT(ISERROR(SEARCH("NO CONFORMIDAD",AH27)))</formula>
    </cfRule>
  </conditionalFormatting>
  <conditionalFormatting sqref="AH34:AH39">
    <cfRule type="containsText" dxfId="185" priority="192" operator="containsText" text="NO CONFORMIDAD">
      <formula>NOT(ISERROR(SEARCH("NO CONFORMIDAD",AH34)))</formula>
    </cfRule>
    <cfRule type="containsText" dxfId="184" priority="191" operator="containsText" text="CONFORMIDAD">
      <formula>NOT(ISERROR(SEARCH("CONFORMIDAD",AH34)))</formula>
    </cfRule>
    <cfRule type="cellIs" dxfId="183" priority="184" operator="equal">
      <formula>"NO CONFORMIDAD"</formula>
    </cfRule>
  </conditionalFormatting>
  <conditionalFormatting sqref="AH41:AH46">
    <cfRule type="containsText" dxfId="182" priority="174" operator="containsText" text="NO CONFORMIDAD">
      <formula>NOT(ISERROR(SEARCH("NO CONFORMIDAD",AH41)))</formula>
    </cfRule>
    <cfRule type="cellIs" dxfId="181" priority="166" operator="equal">
      <formula>"NO CONFORMIDAD"</formula>
    </cfRule>
    <cfRule type="containsText" dxfId="180" priority="173" operator="containsText" text="CONFORMIDAD">
      <formula>NOT(ISERROR(SEARCH("CONFORMIDAD",AH41)))</formula>
    </cfRule>
  </conditionalFormatting>
  <conditionalFormatting sqref="AH48:AH53">
    <cfRule type="cellIs" dxfId="179" priority="148" operator="equal">
      <formula>"NO CONFORMIDAD"</formula>
    </cfRule>
    <cfRule type="containsText" dxfId="178" priority="155" operator="containsText" text="CONFORMIDAD">
      <formula>NOT(ISERROR(SEARCH("CONFORMIDAD",AH48)))</formula>
    </cfRule>
    <cfRule type="containsText" dxfId="177" priority="156" operator="containsText" text="NO CONFORMIDAD">
      <formula>NOT(ISERROR(SEARCH("NO CONFORMIDAD",AH48)))</formula>
    </cfRule>
  </conditionalFormatting>
  <conditionalFormatting sqref="AH55:AH60">
    <cfRule type="containsText" dxfId="176" priority="138" operator="containsText" text="NO CONFORMIDAD">
      <formula>NOT(ISERROR(SEARCH("NO CONFORMIDAD",AH55)))</formula>
    </cfRule>
    <cfRule type="containsText" dxfId="175" priority="137" operator="containsText" text="CONFORMIDAD">
      <formula>NOT(ISERROR(SEARCH("CONFORMIDAD",AH55)))</formula>
    </cfRule>
    <cfRule type="cellIs" dxfId="174" priority="130" operator="equal">
      <formula>"NO CONFORMIDAD"</formula>
    </cfRule>
  </conditionalFormatting>
  <conditionalFormatting sqref="AH62:AH67">
    <cfRule type="cellIs" dxfId="173" priority="112" operator="equal">
      <formula>"NO CONFORMIDAD"</formula>
    </cfRule>
    <cfRule type="containsText" dxfId="172" priority="119" operator="containsText" text="CONFORMIDAD">
      <formula>NOT(ISERROR(SEARCH("CONFORMIDAD",AH62)))</formula>
    </cfRule>
    <cfRule type="containsText" dxfId="171" priority="120" operator="containsText" text="NO CONFORMIDAD">
      <formula>NOT(ISERROR(SEARCH("NO CONFORMIDAD",AH62)))</formula>
    </cfRule>
  </conditionalFormatting>
  <conditionalFormatting sqref="AH69:AH74">
    <cfRule type="containsText" dxfId="170" priority="101" operator="containsText" text="CONFORMIDAD">
      <formula>NOT(ISERROR(SEARCH("CONFORMIDAD",AH69)))</formula>
    </cfRule>
    <cfRule type="cellIs" dxfId="169" priority="94" operator="equal">
      <formula>"NO CONFORMIDAD"</formula>
    </cfRule>
    <cfRule type="containsText" dxfId="168" priority="102" operator="containsText" text="NO CONFORMIDAD">
      <formula>NOT(ISERROR(SEARCH("NO CONFORMIDAD",AH69)))</formula>
    </cfRule>
  </conditionalFormatting>
  <conditionalFormatting sqref="AH76:AH81">
    <cfRule type="containsText" dxfId="167" priority="84" operator="containsText" text="NO CONFORMIDAD">
      <formula>NOT(ISERROR(SEARCH("NO CONFORMIDAD",AH76)))</formula>
    </cfRule>
    <cfRule type="cellIs" dxfId="166" priority="76" operator="equal">
      <formula>"NO CONFORMIDAD"</formula>
    </cfRule>
    <cfRule type="containsText" dxfId="165" priority="83" operator="containsText" text="CONFORMIDAD">
      <formula>NOT(ISERROR(SEARCH("CONFORMIDAD",AH76)))</formula>
    </cfRule>
  </conditionalFormatting>
  <conditionalFormatting sqref="AH6:AJ6 AH7:AH11">
    <cfRule type="containsText" dxfId="164" priority="309" operator="containsText" text="CONFORMIDAD">
      <formula>NOT(ISERROR(SEARCH("CONFORMIDAD",AH6)))</formula>
    </cfRule>
    <cfRule type="containsText" dxfId="163" priority="311" operator="containsText" text="NO CONFORMIDAD">
      <formula>NOT(ISERROR(SEARCH("NO CONFORMIDAD",AH6)))</formula>
    </cfRule>
    <cfRule type="cellIs" dxfId="162" priority="256" operator="equal">
      <formula>"NO CONFORMIDAD"</formula>
    </cfRule>
  </conditionalFormatting>
  <conditionalFormatting sqref="AI13:AJ13">
    <cfRule type="containsText" dxfId="161" priority="66" operator="containsText" text="NO CONFORMIDAD">
      <formula>NOT(ISERROR(SEARCH("NO CONFORMIDAD",AI13)))</formula>
    </cfRule>
    <cfRule type="cellIs" dxfId="160" priority="64" operator="equal">
      <formula>"NO CONFORMIDAD"</formula>
    </cfRule>
    <cfRule type="containsText" dxfId="159" priority="65" operator="containsText" text="CONFORMIDAD">
      <formula>NOT(ISERROR(SEARCH("CONFORMIDAD",AI13)))</formula>
    </cfRule>
  </conditionalFormatting>
  <conditionalFormatting sqref="AI20:AJ20">
    <cfRule type="cellIs" dxfId="158" priority="58" operator="equal">
      <formula>"NO CONFORMIDAD"</formula>
    </cfRule>
    <cfRule type="containsText" dxfId="157" priority="59" operator="containsText" text="CONFORMIDAD">
      <formula>NOT(ISERROR(SEARCH("CONFORMIDAD",AI20)))</formula>
    </cfRule>
    <cfRule type="containsText" dxfId="156" priority="60" operator="containsText" text="NO CONFORMIDAD">
      <formula>NOT(ISERROR(SEARCH("NO CONFORMIDAD",AI20)))</formula>
    </cfRule>
  </conditionalFormatting>
  <conditionalFormatting sqref="AI27:AJ27">
    <cfRule type="containsText" dxfId="155" priority="57" operator="containsText" text="NO CONFORMIDAD">
      <formula>NOT(ISERROR(SEARCH("NO CONFORMIDAD",AI27)))</formula>
    </cfRule>
    <cfRule type="cellIs" dxfId="154" priority="55" operator="equal">
      <formula>"NO CONFORMIDAD"</formula>
    </cfRule>
    <cfRule type="containsText" dxfId="153" priority="56" operator="containsText" text="CONFORMIDAD">
      <formula>NOT(ISERROR(SEARCH("CONFORMIDAD",AI27)))</formula>
    </cfRule>
  </conditionalFormatting>
  <conditionalFormatting sqref="AI34:AJ34">
    <cfRule type="cellIs" dxfId="152" priority="52" operator="equal">
      <formula>"NO CONFORMIDAD"</formula>
    </cfRule>
    <cfRule type="containsText" dxfId="151" priority="53" operator="containsText" text="CONFORMIDAD">
      <formula>NOT(ISERROR(SEARCH("CONFORMIDAD",AI34)))</formula>
    </cfRule>
    <cfRule type="containsText" dxfId="150" priority="54" operator="containsText" text="NO CONFORMIDAD">
      <formula>NOT(ISERROR(SEARCH("NO CONFORMIDAD",AI34)))</formula>
    </cfRule>
  </conditionalFormatting>
  <conditionalFormatting sqref="AI41:AJ41">
    <cfRule type="cellIs" dxfId="149" priority="49" operator="equal">
      <formula>"NO CONFORMIDAD"</formula>
    </cfRule>
    <cfRule type="containsText" dxfId="148" priority="50" operator="containsText" text="CONFORMIDAD">
      <formula>NOT(ISERROR(SEARCH("CONFORMIDAD",AI41)))</formula>
    </cfRule>
    <cfRule type="containsText" dxfId="147" priority="51" operator="containsText" text="NO CONFORMIDAD">
      <formula>NOT(ISERROR(SEARCH("NO CONFORMIDAD",AI41)))</formula>
    </cfRule>
  </conditionalFormatting>
  <conditionalFormatting sqref="AI48:AJ48">
    <cfRule type="containsText" dxfId="146" priority="47" operator="containsText" text="CONFORMIDAD">
      <formula>NOT(ISERROR(SEARCH("CONFORMIDAD",AI48)))</formula>
    </cfRule>
    <cfRule type="containsText" dxfId="145" priority="48" operator="containsText" text="NO CONFORMIDAD">
      <formula>NOT(ISERROR(SEARCH("NO CONFORMIDAD",AI48)))</formula>
    </cfRule>
    <cfRule type="cellIs" dxfId="144" priority="46" operator="equal">
      <formula>"NO CONFORMIDAD"</formula>
    </cfRule>
  </conditionalFormatting>
  <conditionalFormatting sqref="AI55:AJ55">
    <cfRule type="containsText" dxfId="143" priority="45" operator="containsText" text="NO CONFORMIDAD">
      <formula>NOT(ISERROR(SEARCH("NO CONFORMIDAD",AI55)))</formula>
    </cfRule>
    <cfRule type="cellIs" dxfId="142" priority="43" operator="equal">
      <formula>"NO CONFORMIDAD"</formula>
    </cfRule>
    <cfRule type="containsText" dxfId="141" priority="44" operator="containsText" text="CONFORMIDAD">
      <formula>NOT(ISERROR(SEARCH("CONFORMIDAD",AI55)))</formula>
    </cfRule>
  </conditionalFormatting>
  <conditionalFormatting sqref="AI62:AJ62">
    <cfRule type="cellIs" dxfId="140" priority="40" operator="equal">
      <formula>"NO CONFORMIDAD"</formula>
    </cfRule>
    <cfRule type="containsText" dxfId="139" priority="42" operator="containsText" text="NO CONFORMIDAD">
      <formula>NOT(ISERROR(SEARCH("NO CONFORMIDAD",AI62)))</formula>
    </cfRule>
    <cfRule type="containsText" dxfId="138" priority="41" operator="containsText" text="CONFORMIDAD">
      <formula>NOT(ISERROR(SEARCH("CONFORMIDAD",AI62)))</formula>
    </cfRule>
  </conditionalFormatting>
  <conditionalFormatting sqref="AI69:AJ69">
    <cfRule type="containsText" dxfId="137" priority="39" operator="containsText" text="NO CONFORMIDAD">
      <formula>NOT(ISERROR(SEARCH("NO CONFORMIDAD",AI69)))</formula>
    </cfRule>
    <cfRule type="cellIs" dxfId="136" priority="37" operator="equal">
      <formula>"NO CONFORMIDAD"</formula>
    </cfRule>
    <cfRule type="containsText" dxfId="135" priority="38" operator="containsText" text="CONFORMIDAD">
      <formula>NOT(ISERROR(SEARCH("CONFORMIDAD",AI69)))</formula>
    </cfRule>
  </conditionalFormatting>
  <conditionalFormatting sqref="AI76:AJ76">
    <cfRule type="cellIs" dxfId="134" priority="34" operator="equal">
      <formula>"NO CONFORMIDAD"</formula>
    </cfRule>
    <cfRule type="containsText" dxfId="133" priority="35" operator="containsText" text="CONFORMIDAD">
      <formula>NOT(ISERROR(SEARCH("CONFORMIDAD",AI76)))</formula>
    </cfRule>
    <cfRule type="containsText" dxfId="132" priority="36" operator="containsText" text="NO CONFORMIDAD">
      <formula>NOT(ISERROR(SEARCH("NO CONFORMIDAD",AI76)))</formula>
    </cfRule>
  </conditionalFormatting>
  <conditionalFormatting sqref="AK6:AK8">
    <cfRule type="containsText" dxfId="131" priority="306" operator="containsText" text="NO CONFORMIDAD">
      <formula>NOT(ISERROR(SEARCH("NO CONFORMIDAD",AK6)))</formula>
    </cfRule>
    <cfRule type="containsText" dxfId="130" priority="308" operator="containsText" text="CONFORMIDAD">
      <formula>NOT(ISERROR(SEARCH("CONFORMIDAD",AK6)))</formula>
    </cfRule>
  </conditionalFormatting>
  <conditionalFormatting sqref="AK13:AK15">
    <cfRule type="containsText" dxfId="129" priority="242" operator="containsText" text="NO CONFORMIDAD">
      <formula>NOT(ISERROR(SEARCH("NO CONFORMIDAD",AK13)))</formula>
    </cfRule>
    <cfRule type="containsText" dxfId="128" priority="244" operator="containsText" text="CONFORMIDAD">
      <formula>NOT(ISERROR(SEARCH("CONFORMIDAD",AK13)))</formula>
    </cfRule>
  </conditionalFormatting>
  <conditionalFormatting sqref="AK20:AK22">
    <cfRule type="containsText" dxfId="127" priority="226" operator="containsText" text="CONFORMIDAD">
      <formula>NOT(ISERROR(SEARCH("CONFORMIDAD",AK20)))</formula>
    </cfRule>
    <cfRule type="containsText" dxfId="126" priority="224" operator="containsText" text="NO CONFORMIDAD">
      <formula>NOT(ISERROR(SEARCH("NO CONFORMIDAD",AK20)))</formula>
    </cfRule>
  </conditionalFormatting>
  <conditionalFormatting sqref="AK27:AK29">
    <cfRule type="containsText" dxfId="125" priority="206" operator="containsText" text="NO CONFORMIDAD">
      <formula>NOT(ISERROR(SEARCH("NO CONFORMIDAD",AK27)))</formula>
    </cfRule>
    <cfRule type="containsText" dxfId="124" priority="208" operator="containsText" text="CONFORMIDAD">
      <formula>NOT(ISERROR(SEARCH("CONFORMIDAD",AK27)))</formula>
    </cfRule>
  </conditionalFormatting>
  <conditionalFormatting sqref="AK34:AK36">
    <cfRule type="containsText" dxfId="123" priority="190" operator="containsText" text="CONFORMIDAD">
      <formula>NOT(ISERROR(SEARCH("CONFORMIDAD",AK34)))</formula>
    </cfRule>
    <cfRule type="containsText" dxfId="122" priority="188" operator="containsText" text="NO CONFORMIDAD">
      <formula>NOT(ISERROR(SEARCH("NO CONFORMIDAD",AK34)))</formula>
    </cfRule>
  </conditionalFormatting>
  <conditionalFormatting sqref="AK41:AK43">
    <cfRule type="containsText" dxfId="121" priority="170" operator="containsText" text="NO CONFORMIDAD">
      <formula>NOT(ISERROR(SEARCH("NO CONFORMIDAD",AK41)))</formula>
    </cfRule>
    <cfRule type="containsText" dxfId="120" priority="172" operator="containsText" text="CONFORMIDAD">
      <formula>NOT(ISERROR(SEARCH("CONFORMIDAD",AK41)))</formula>
    </cfRule>
  </conditionalFormatting>
  <conditionalFormatting sqref="AK48:AK50">
    <cfRule type="containsText" dxfId="119" priority="154" operator="containsText" text="CONFORMIDAD">
      <formula>NOT(ISERROR(SEARCH("CONFORMIDAD",AK48)))</formula>
    </cfRule>
    <cfRule type="containsText" dxfId="118" priority="152" operator="containsText" text="NO CONFORMIDAD">
      <formula>NOT(ISERROR(SEARCH("NO CONFORMIDAD",AK48)))</formula>
    </cfRule>
  </conditionalFormatting>
  <conditionalFormatting sqref="AK55:AK57">
    <cfRule type="containsText" dxfId="117" priority="134" operator="containsText" text="NO CONFORMIDAD">
      <formula>NOT(ISERROR(SEARCH("NO CONFORMIDAD",AK55)))</formula>
    </cfRule>
    <cfRule type="containsText" dxfId="116" priority="136" operator="containsText" text="CONFORMIDAD">
      <formula>NOT(ISERROR(SEARCH("CONFORMIDAD",AK55)))</formula>
    </cfRule>
  </conditionalFormatting>
  <conditionalFormatting sqref="AK62:AK64">
    <cfRule type="containsText" dxfId="115" priority="116" operator="containsText" text="NO CONFORMIDAD">
      <formula>NOT(ISERROR(SEARCH("NO CONFORMIDAD",AK62)))</formula>
    </cfRule>
    <cfRule type="containsText" dxfId="114" priority="118" operator="containsText" text="CONFORMIDAD">
      <formula>NOT(ISERROR(SEARCH("CONFORMIDAD",AK62)))</formula>
    </cfRule>
  </conditionalFormatting>
  <conditionalFormatting sqref="AK69:AK71">
    <cfRule type="containsText" dxfId="113" priority="100" operator="containsText" text="CONFORMIDAD">
      <formula>NOT(ISERROR(SEARCH("CONFORMIDAD",AK69)))</formula>
    </cfRule>
    <cfRule type="containsText" dxfId="112" priority="98" operator="containsText" text="NO CONFORMIDAD">
      <formula>NOT(ISERROR(SEARCH("NO CONFORMIDAD",AK69)))</formula>
    </cfRule>
  </conditionalFormatting>
  <conditionalFormatting sqref="AK76:AK78">
    <cfRule type="containsText" dxfId="111" priority="82" operator="containsText" text="CONFORMIDAD">
      <formula>NOT(ISERROR(SEARCH("CONFORMIDAD",AK76)))</formula>
    </cfRule>
    <cfRule type="containsText" dxfId="110" priority="80" operator="containsText" text="NO CONFORMIDAD">
      <formula>NOT(ISERROR(SEARCH("NO CONFORMIDAD",AK76)))</formula>
    </cfRule>
  </conditionalFormatting>
  <conditionalFormatting sqref="AL6:AL9">
    <cfRule type="containsText" dxfId="109" priority="307" operator="containsText" text="CONFORMIDAD">
      <formula>NOT(ISERROR(SEARCH("CONFORMIDAD",AL6)))</formula>
    </cfRule>
    <cfRule type="containsText" dxfId="108" priority="305" operator="containsText" text="NO CONFORMIDAD">
      <formula>NOT(ISERROR(SEARCH("NO CONFORMIDAD",AL6)))</formula>
    </cfRule>
  </conditionalFormatting>
  <conditionalFormatting sqref="AL13:AL16">
    <cfRule type="containsText" dxfId="107" priority="243" operator="containsText" text="CONFORMIDAD">
      <formula>NOT(ISERROR(SEARCH("CONFORMIDAD",AL13)))</formula>
    </cfRule>
    <cfRule type="containsText" dxfId="106" priority="241" operator="containsText" text="NO CONFORMIDAD">
      <formula>NOT(ISERROR(SEARCH("NO CONFORMIDAD",AL13)))</formula>
    </cfRule>
  </conditionalFormatting>
  <conditionalFormatting sqref="AL20:AL23">
    <cfRule type="containsText" dxfId="105" priority="223" operator="containsText" text="NO CONFORMIDAD">
      <formula>NOT(ISERROR(SEARCH("NO CONFORMIDAD",AL20)))</formula>
    </cfRule>
    <cfRule type="containsText" dxfId="104" priority="225" operator="containsText" text="CONFORMIDAD">
      <formula>NOT(ISERROR(SEARCH("CONFORMIDAD",AL20)))</formula>
    </cfRule>
  </conditionalFormatting>
  <conditionalFormatting sqref="AL27:AL30">
    <cfRule type="containsText" dxfId="103" priority="205" operator="containsText" text="NO CONFORMIDAD">
      <formula>NOT(ISERROR(SEARCH("NO CONFORMIDAD",AL27)))</formula>
    </cfRule>
    <cfRule type="containsText" dxfId="102" priority="207" operator="containsText" text="CONFORMIDAD">
      <formula>NOT(ISERROR(SEARCH("CONFORMIDAD",AL27)))</formula>
    </cfRule>
  </conditionalFormatting>
  <conditionalFormatting sqref="AL34:AL37">
    <cfRule type="containsText" dxfId="101" priority="187" operator="containsText" text="NO CONFORMIDAD">
      <formula>NOT(ISERROR(SEARCH("NO CONFORMIDAD",AL34)))</formula>
    </cfRule>
    <cfRule type="containsText" dxfId="100" priority="189" operator="containsText" text="CONFORMIDAD">
      <formula>NOT(ISERROR(SEARCH("CONFORMIDAD",AL34)))</formula>
    </cfRule>
  </conditionalFormatting>
  <conditionalFormatting sqref="AL41:AL44">
    <cfRule type="containsText" dxfId="99" priority="171" operator="containsText" text="CONFORMIDAD">
      <formula>NOT(ISERROR(SEARCH("CONFORMIDAD",AL41)))</formula>
    </cfRule>
    <cfRule type="containsText" dxfId="98" priority="169" operator="containsText" text="NO CONFORMIDAD">
      <formula>NOT(ISERROR(SEARCH("NO CONFORMIDAD",AL41)))</formula>
    </cfRule>
  </conditionalFormatting>
  <conditionalFormatting sqref="AL48:AL51">
    <cfRule type="containsText" dxfId="97" priority="153" operator="containsText" text="CONFORMIDAD">
      <formula>NOT(ISERROR(SEARCH("CONFORMIDAD",AL48)))</formula>
    </cfRule>
    <cfRule type="containsText" dxfId="96" priority="151" operator="containsText" text="NO CONFORMIDAD">
      <formula>NOT(ISERROR(SEARCH("NO CONFORMIDAD",AL48)))</formula>
    </cfRule>
  </conditionalFormatting>
  <conditionalFormatting sqref="AL55:AL58">
    <cfRule type="containsText" dxfId="95" priority="135" operator="containsText" text="CONFORMIDAD">
      <formula>NOT(ISERROR(SEARCH("CONFORMIDAD",AL55)))</formula>
    </cfRule>
    <cfRule type="containsText" dxfId="94" priority="133" operator="containsText" text="NO CONFORMIDAD">
      <formula>NOT(ISERROR(SEARCH("NO CONFORMIDAD",AL55)))</formula>
    </cfRule>
  </conditionalFormatting>
  <conditionalFormatting sqref="AL62:AL65">
    <cfRule type="containsText" dxfId="93" priority="117" operator="containsText" text="CONFORMIDAD">
      <formula>NOT(ISERROR(SEARCH("CONFORMIDAD",AL62)))</formula>
    </cfRule>
    <cfRule type="containsText" dxfId="92" priority="115" operator="containsText" text="NO CONFORMIDAD">
      <formula>NOT(ISERROR(SEARCH("NO CONFORMIDAD",AL62)))</formula>
    </cfRule>
  </conditionalFormatting>
  <conditionalFormatting sqref="AL69:AL72">
    <cfRule type="containsText" dxfId="91" priority="97" operator="containsText" text="NO CONFORMIDAD">
      <formula>NOT(ISERROR(SEARCH("NO CONFORMIDAD",AL69)))</formula>
    </cfRule>
    <cfRule type="containsText" dxfId="90" priority="99" operator="containsText" text="CONFORMIDAD">
      <formula>NOT(ISERROR(SEARCH("CONFORMIDAD",AL69)))</formula>
    </cfRule>
  </conditionalFormatting>
  <conditionalFormatting sqref="AL76:AL79">
    <cfRule type="containsText" dxfId="89" priority="79" operator="containsText" text="NO CONFORMIDAD">
      <formula>NOT(ISERROR(SEARCH("NO CONFORMIDAD",AL76)))</formula>
    </cfRule>
    <cfRule type="containsText" dxfId="88" priority="81" operator="containsText" text="CONFORMIDAD">
      <formula>NOT(ISERROR(SEARCH("CONFORMIDAD",AL76)))</formula>
    </cfRule>
  </conditionalFormatting>
  <conditionalFormatting sqref="AM6:AM10">
    <cfRule type="containsText" dxfId="87" priority="304" operator="containsText" text="CONFORMIDAD">
      <formula>NOT(ISERROR(SEARCH("CONFORMIDAD",AM6)))</formula>
    </cfRule>
    <cfRule type="containsText" dxfId="86" priority="303" operator="containsText" text="NO CONFORMIDAD">
      <formula>NOT(ISERROR(SEARCH("NO CONFORMIDAD",AM6)))</formula>
    </cfRule>
  </conditionalFormatting>
  <conditionalFormatting sqref="AM13:AM17">
    <cfRule type="containsText" dxfId="85" priority="239" operator="containsText" text="NO CONFORMIDAD">
      <formula>NOT(ISERROR(SEARCH("NO CONFORMIDAD",AM13)))</formula>
    </cfRule>
    <cfRule type="containsText" dxfId="84" priority="240" operator="containsText" text="CONFORMIDAD">
      <formula>NOT(ISERROR(SEARCH("CONFORMIDAD",AM13)))</formula>
    </cfRule>
  </conditionalFormatting>
  <conditionalFormatting sqref="AM20:AM24">
    <cfRule type="containsText" dxfId="83" priority="221" operator="containsText" text="NO CONFORMIDAD">
      <formula>NOT(ISERROR(SEARCH("NO CONFORMIDAD",AM20)))</formula>
    </cfRule>
    <cfRule type="containsText" dxfId="82" priority="222" operator="containsText" text="CONFORMIDAD">
      <formula>NOT(ISERROR(SEARCH("CONFORMIDAD",AM20)))</formula>
    </cfRule>
  </conditionalFormatting>
  <conditionalFormatting sqref="AM27:AM31">
    <cfRule type="containsText" dxfId="81" priority="203" operator="containsText" text="NO CONFORMIDAD">
      <formula>NOT(ISERROR(SEARCH("NO CONFORMIDAD",AM27)))</formula>
    </cfRule>
    <cfRule type="containsText" dxfId="80" priority="204" operator="containsText" text="CONFORMIDAD">
      <formula>NOT(ISERROR(SEARCH("CONFORMIDAD",AM27)))</formula>
    </cfRule>
  </conditionalFormatting>
  <conditionalFormatting sqref="AM34:AM38">
    <cfRule type="containsText" dxfId="79" priority="186" operator="containsText" text="CONFORMIDAD">
      <formula>NOT(ISERROR(SEARCH("CONFORMIDAD",AM34)))</formula>
    </cfRule>
    <cfRule type="containsText" dxfId="78" priority="185" operator="containsText" text="NO CONFORMIDAD">
      <formula>NOT(ISERROR(SEARCH("NO CONFORMIDAD",AM34)))</formula>
    </cfRule>
  </conditionalFormatting>
  <conditionalFormatting sqref="AM41:AM45">
    <cfRule type="containsText" dxfId="77" priority="168" operator="containsText" text="CONFORMIDAD">
      <formula>NOT(ISERROR(SEARCH("CONFORMIDAD",AM41)))</formula>
    </cfRule>
    <cfRule type="containsText" dxfId="76" priority="167" operator="containsText" text="NO CONFORMIDAD">
      <formula>NOT(ISERROR(SEARCH("NO CONFORMIDAD",AM41)))</formula>
    </cfRule>
  </conditionalFormatting>
  <conditionalFormatting sqref="AM48:AM52">
    <cfRule type="containsText" dxfId="75" priority="149" operator="containsText" text="NO CONFORMIDAD">
      <formula>NOT(ISERROR(SEARCH("NO CONFORMIDAD",AM48)))</formula>
    </cfRule>
    <cfRule type="containsText" dxfId="74" priority="150" operator="containsText" text="CONFORMIDAD">
      <formula>NOT(ISERROR(SEARCH("CONFORMIDAD",AM48)))</formula>
    </cfRule>
  </conditionalFormatting>
  <conditionalFormatting sqref="AM55:AM59">
    <cfRule type="containsText" dxfId="73" priority="131" operator="containsText" text="NO CONFORMIDAD">
      <formula>NOT(ISERROR(SEARCH("NO CONFORMIDAD",AM55)))</formula>
    </cfRule>
    <cfRule type="containsText" dxfId="72" priority="132" operator="containsText" text="CONFORMIDAD">
      <formula>NOT(ISERROR(SEARCH("CONFORMIDAD",AM55)))</formula>
    </cfRule>
  </conditionalFormatting>
  <conditionalFormatting sqref="AM62:AM66">
    <cfRule type="containsText" dxfId="71" priority="114" operator="containsText" text="CONFORMIDAD">
      <formula>NOT(ISERROR(SEARCH("CONFORMIDAD",AM62)))</formula>
    </cfRule>
    <cfRule type="containsText" dxfId="70" priority="113" operator="containsText" text="NO CONFORMIDAD">
      <formula>NOT(ISERROR(SEARCH("NO CONFORMIDAD",AM62)))</formula>
    </cfRule>
  </conditionalFormatting>
  <conditionalFormatting sqref="AM69:AM73">
    <cfRule type="containsText" dxfId="69" priority="95" operator="containsText" text="NO CONFORMIDAD">
      <formula>NOT(ISERROR(SEARCH("NO CONFORMIDAD",AM69)))</formula>
    </cfRule>
    <cfRule type="containsText" dxfId="68" priority="96" operator="containsText" text="CONFORMIDAD">
      <formula>NOT(ISERROR(SEARCH("CONFORMIDAD",AM69)))</formula>
    </cfRule>
  </conditionalFormatting>
  <conditionalFormatting sqref="AM76:AM80">
    <cfRule type="containsText" dxfId="67" priority="78" operator="containsText" text="CONFORMIDAD">
      <formula>NOT(ISERROR(SEARCH("CONFORMIDAD",AM76)))</formula>
    </cfRule>
    <cfRule type="containsText" dxfId="66" priority="77" operator="containsText" text="NO CONFORMIDAD">
      <formula>NOT(ISERROR(SEARCH("NO CONFORMIDAD",AM76)))</formula>
    </cfRule>
  </conditionalFormatting>
  <conditionalFormatting sqref="AU6:AU11">
    <cfRule type="cellIs" dxfId="65" priority="253" operator="equal">
      <formula>"NO CONFORMIDAD"</formula>
    </cfRule>
    <cfRule type="containsText" dxfId="64" priority="254" operator="containsText" text="CONFORMIDAD">
      <formula>NOT(ISERROR(SEARCH("CONFORMIDAD",AU6)))</formula>
    </cfRule>
    <cfRule type="containsText" dxfId="63" priority="255" operator="containsText" text="NO CONFORMIDAD">
      <formula>NOT(ISERROR(SEARCH("NO CONFORMIDAD",AU6)))</formula>
    </cfRule>
  </conditionalFormatting>
  <conditionalFormatting sqref="AU13:AU18">
    <cfRule type="containsText" dxfId="62" priority="237" operator="containsText" text="NO CONFORMIDAD">
      <formula>NOT(ISERROR(SEARCH("NO CONFORMIDAD",AU13)))</formula>
    </cfRule>
    <cfRule type="containsText" dxfId="61" priority="236" operator="containsText" text="CONFORMIDAD">
      <formula>NOT(ISERROR(SEARCH("CONFORMIDAD",AU13)))</formula>
    </cfRule>
    <cfRule type="cellIs" dxfId="60" priority="235" operator="equal">
      <formula>"NO CONFORMIDAD"</formula>
    </cfRule>
  </conditionalFormatting>
  <conditionalFormatting sqref="AU20:AU25">
    <cfRule type="containsText" dxfId="59" priority="219" operator="containsText" text="NO CONFORMIDAD">
      <formula>NOT(ISERROR(SEARCH("NO CONFORMIDAD",AU20)))</formula>
    </cfRule>
    <cfRule type="containsText" dxfId="58" priority="218" operator="containsText" text="CONFORMIDAD">
      <formula>NOT(ISERROR(SEARCH("CONFORMIDAD",AU20)))</formula>
    </cfRule>
    <cfRule type="cellIs" dxfId="57" priority="217" operator="equal">
      <formula>"NO CONFORMIDAD"</formula>
    </cfRule>
  </conditionalFormatting>
  <conditionalFormatting sqref="AU27:AU32">
    <cfRule type="containsText" dxfId="56" priority="201" operator="containsText" text="NO CONFORMIDAD">
      <formula>NOT(ISERROR(SEARCH("NO CONFORMIDAD",AU27)))</formula>
    </cfRule>
    <cfRule type="containsText" dxfId="55" priority="200" operator="containsText" text="CONFORMIDAD">
      <formula>NOT(ISERROR(SEARCH("CONFORMIDAD",AU27)))</formula>
    </cfRule>
    <cfRule type="cellIs" dxfId="54" priority="199" operator="equal">
      <formula>"NO CONFORMIDAD"</formula>
    </cfRule>
  </conditionalFormatting>
  <conditionalFormatting sqref="AU34:AU39">
    <cfRule type="containsText" dxfId="53" priority="183" operator="containsText" text="NO CONFORMIDAD">
      <formula>NOT(ISERROR(SEARCH("NO CONFORMIDAD",AU34)))</formula>
    </cfRule>
    <cfRule type="containsText" dxfId="52" priority="182" operator="containsText" text="CONFORMIDAD">
      <formula>NOT(ISERROR(SEARCH("CONFORMIDAD",AU34)))</formula>
    </cfRule>
    <cfRule type="cellIs" dxfId="51" priority="181" operator="equal">
      <formula>"NO CONFORMIDAD"</formula>
    </cfRule>
  </conditionalFormatting>
  <conditionalFormatting sqref="AU41:AU46">
    <cfRule type="containsText" dxfId="50" priority="164" operator="containsText" text="CONFORMIDAD">
      <formula>NOT(ISERROR(SEARCH("CONFORMIDAD",AU41)))</formula>
    </cfRule>
    <cfRule type="cellIs" dxfId="49" priority="163" operator="equal">
      <formula>"NO CONFORMIDAD"</formula>
    </cfRule>
    <cfRule type="containsText" dxfId="48" priority="165" operator="containsText" text="NO CONFORMIDAD">
      <formula>NOT(ISERROR(SEARCH("NO CONFORMIDAD",AU41)))</formula>
    </cfRule>
  </conditionalFormatting>
  <conditionalFormatting sqref="AU48:AU53">
    <cfRule type="cellIs" dxfId="47" priority="145" operator="equal">
      <formula>"NO CONFORMIDAD"</formula>
    </cfRule>
    <cfRule type="containsText" dxfId="46" priority="146" operator="containsText" text="CONFORMIDAD">
      <formula>NOT(ISERROR(SEARCH("CONFORMIDAD",AU48)))</formula>
    </cfRule>
    <cfRule type="containsText" dxfId="45" priority="147" operator="containsText" text="NO CONFORMIDAD">
      <formula>NOT(ISERROR(SEARCH("NO CONFORMIDAD",AU48)))</formula>
    </cfRule>
  </conditionalFormatting>
  <conditionalFormatting sqref="AU55:AU60">
    <cfRule type="containsText" dxfId="44" priority="128" operator="containsText" text="CONFORMIDAD">
      <formula>NOT(ISERROR(SEARCH("CONFORMIDAD",AU55)))</formula>
    </cfRule>
    <cfRule type="containsText" dxfId="43" priority="129" operator="containsText" text="NO CONFORMIDAD">
      <formula>NOT(ISERROR(SEARCH("NO CONFORMIDAD",AU55)))</formula>
    </cfRule>
    <cfRule type="cellIs" dxfId="42" priority="127" operator="equal">
      <formula>"NO CONFORMIDAD"</formula>
    </cfRule>
  </conditionalFormatting>
  <conditionalFormatting sqref="AU62:AU67">
    <cfRule type="containsText" dxfId="41" priority="111" operator="containsText" text="NO CONFORMIDAD">
      <formula>NOT(ISERROR(SEARCH("NO CONFORMIDAD",AU62)))</formula>
    </cfRule>
    <cfRule type="containsText" dxfId="40" priority="110" operator="containsText" text="CONFORMIDAD">
      <formula>NOT(ISERROR(SEARCH("CONFORMIDAD",AU62)))</formula>
    </cfRule>
    <cfRule type="cellIs" dxfId="39" priority="109" operator="equal">
      <formula>"NO CONFORMIDAD"</formula>
    </cfRule>
  </conditionalFormatting>
  <conditionalFormatting sqref="AU69:AU74">
    <cfRule type="cellIs" dxfId="38" priority="91" operator="equal">
      <formula>"NO CONFORMIDAD"</formula>
    </cfRule>
    <cfRule type="containsText" dxfId="37" priority="92" operator="containsText" text="CONFORMIDAD">
      <formula>NOT(ISERROR(SEARCH("CONFORMIDAD",AU69)))</formula>
    </cfRule>
    <cfRule type="containsText" dxfId="36" priority="93" operator="containsText" text="NO CONFORMIDAD">
      <formula>NOT(ISERROR(SEARCH("NO CONFORMIDAD",AU69)))</formula>
    </cfRule>
  </conditionalFormatting>
  <conditionalFormatting sqref="AU76:AU81">
    <cfRule type="cellIs" dxfId="35" priority="73" operator="equal">
      <formula>"NO CONFORMIDAD"</formula>
    </cfRule>
    <cfRule type="containsText" dxfId="34" priority="74" operator="containsText" text="CONFORMIDAD">
      <formula>NOT(ISERROR(SEARCH("CONFORMIDAD",AU76)))</formula>
    </cfRule>
    <cfRule type="containsText" dxfId="33" priority="75" operator="containsText" text="NO CONFORMIDAD">
      <formula>NOT(ISERROR(SEARCH("NO CONFORMIDAD",AU76)))</formula>
    </cfRule>
  </conditionalFormatting>
  <conditionalFormatting sqref="AV6:AW6">
    <cfRule type="containsText" dxfId="32" priority="33" operator="containsText" text="NO CONFORMIDAD">
      <formula>NOT(ISERROR(SEARCH("NO CONFORMIDAD",AV6)))</formula>
    </cfRule>
    <cfRule type="containsText" dxfId="31" priority="32" operator="containsText" text="CONFORMIDAD">
      <formula>NOT(ISERROR(SEARCH("CONFORMIDAD",AV6)))</formula>
    </cfRule>
    <cfRule type="cellIs" dxfId="30" priority="31" operator="equal">
      <formula>"NO CONFORMIDAD"</formula>
    </cfRule>
  </conditionalFormatting>
  <conditionalFormatting sqref="AV13:AW13">
    <cfRule type="cellIs" dxfId="29" priority="28" operator="equal">
      <formula>"NO CONFORMIDAD"</formula>
    </cfRule>
    <cfRule type="containsText" dxfId="28" priority="30" operator="containsText" text="NO CONFORMIDAD">
      <formula>NOT(ISERROR(SEARCH("NO CONFORMIDAD",AV13)))</formula>
    </cfRule>
    <cfRule type="containsText" dxfId="27" priority="29" operator="containsText" text="CONFORMIDAD">
      <formula>NOT(ISERROR(SEARCH("CONFORMIDAD",AV13)))</formula>
    </cfRule>
  </conditionalFormatting>
  <conditionalFormatting sqref="AV20:AW20">
    <cfRule type="containsText" dxfId="26" priority="27" operator="containsText" text="NO CONFORMIDAD">
      <formula>NOT(ISERROR(SEARCH("NO CONFORMIDAD",AV20)))</formula>
    </cfRule>
    <cfRule type="containsText" dxfId="25" priority="26" operator="containsText" text="CONFORMIDAD">
      <formula>NOT(ISERROR(SEARCH("CONFORMIDAD",AV20)))</formula>
    </cfRule>
    <cfRule type="cellIs" dxfId="24" priority="25" operator="equal">
      <formula>"NO CONFORMIDAD"</formula>
    </cfRule>
  </conditionalFormatting>
  <conditionalFormatting sqref="AV27:AW27">
    <cfRule type="cellIs" dxfId="23" priority="22" operator="equal">
      <formula>"NO CONFORMIDAD"</formula>
    </cfRule>
    <cfRule type="containsText" dxfId="22" priority="24" operator="containsText" text="NO CONFORMIDAD">
      <formula>NOT(ISERROR(SEARCH("NO CONFORMIDAD",AV27)))</formula>
    </cfRule>
    <cfRule type="containsText" dxfId="21" priority="23" operator="containsText" text="CONFORMIDAD">
      <formula>NOT(ISERROR(SEARCH("CONFORMIDAD",AV27)))</formula>
    </cfRule>
  </conditionalFormatting>
  <conditionalFormatting sqref="AV34:AW34">
    <cfRule type="containsText" dxfId="20" priority="21" operator="containsText" text="NO CONFORMIDAD">
      <formula>NOT(ISERROR(SEARCH("NO CONFORMIDAD",AV34)))</formula>
    </cfRule>
    <cfRule type="containsText" dxfId="19" priority="20" operator="containsText" text="CONFORMIDAD">
      <formula>NOT(ISERROR(SEARCH("CONFORMIDAD",AV34)))</formula>
    </cfRule>
    <cfRule type="cellIs" dxfId="18" priority="19" operator="equal">
      <formula>"NO CONFORMIDAD"</formula>
    </cfRule>
  </conditionalFormatting>
  <conditionalFormatting sqref="AV41:AW41">
    <cfRule type="containsText" dxfId="17" priority="17" operator="containsText" text="CONFORMIDAD">
      <formula>NOT(ISERROR(SEARCH("CONFORMIDAD",AV41)))</formula>
    </cfRule>
    <cfRule type="cellIs" dxfId="16" priority="16" operator="equal">
      <formula>"NO CONFORMIDAD"</formula>
    </cfRule>
    <cfRule type="containsText" dxfId="15" priority="18" operator="containsText" text="NO CONFORMIDAD">
      <formula>NOT(ISERROR(SEARCH("NO CONFORMIDAD",AV41)))</formula>
    </cfRule>
  </conditionalFormatting>
  <conditionalFormatting sqref="AV48:AW48">
    <cfRule type="containsText" dxfId="14" priority="15" operator="containsText" text="NO CONFORMIDAD">
      <formula>NOT(ISERROR(SEARCH("NO CONFORMIDAD",AV48)))</formula>
    </cfRule>
    <cfRule type="containsText" dxfId="13" priority="14" operator="containsText" text="CONFORMIDAD">
      <formula>NOT(ISERROR(SEARCH("CONFORMIDAD",AV48)))</formula>
    </cfRule>
    <cfRule type="cellIs" dxfId="12" priority="13" operator="equal">
      <formula>"NO CONFORMIDAD"</formula>
    </cfRule>
  </conditionalFormatting>
  <conditionalFormatting sqref="AV55:AW55">
    <cfRule type="containsText" dxfId="11" priority="12" operator="containsText" text="NO CONFORMIDAD">
      <formula>NOT(ISERROR(SEARCH("NO CONFORMIDAD",AV55)))</formula>
    </cfRule>
    <cfRule type="containsText" dxfId="10" priority="11" operator="containsText" text="CONFORMIDAD">
      <formula>NOT(ISERROR(SEARCH("CONFORMIDAD",AV55)))</formula>
    </cfRule>
    <cfRule type="cellIs" dxfId="9" priority="10" operator="equal">
      <formula>"NO CONFORMIDAD"</formula>
    </cfRule>
  </conditionalFormatting>
  <conditionalFormatting sqref="AV62:AW62">
    <cfRule type="containsText" dxfId="8" priority="9" operator="containsText" text="NO CONFORMIDAD">
      <formula>NOT(ISERROR(SEARCH("NO CONFORMIDAD",AV62)))</formula>
    </cfRule>
    <cfRule type="containsText" dxfId="7" priority="8" operator="containsText" text="CONFORMIDAD">
      <formula>NOT(ISERROR(SEARCH("CONFORMIDAD",AV62)))</formula>
    </cfRule>
    <cfRule type="cellIs" dxfId="6" priority="7" operator="equal">
      <formula>"NO CONFORMIDAD"</formula>
    </cfRule>
  </conditionalFormatting>
  <conditionalFormatting sqref="AV69:AW69">
    <cfRule type="containsText" dxfId="5" priority="5" operator="containsText" text="CONFORMIDAD">
      <formula>NOT(ISERROR(SEARCH("CONFORMIDAD",AV69)))</formula>
    </cfRule>
    <cfRule type="cellIs" dxfId="4" priority="4" operator="equal">
      <formula>"NO CONFORMIDAD"</formula>
    </cfRule>
    <cfRule type="containsText" dxfId="3" priority="6" operator="containsText" text="NO CONFORMIDAD">
      <formula>NOT(ISERROR(SEARCH("NO CONFORMIDAD",AV69)))</formula>
    </cfRule>
  </conditionalFormatting>
  <conditionalFormatting sqref="AV76:AW76">
    <cfRule type="containsText" dxfId="2" priority="2" operator="containsText" text="CONFORMIDAD">
      <formula>NOT(ISERROR(SEARCH("CONFORMIDAD",AV76)))</formula>
    </cfRule>
    <cfRule type="cellIs" dxfId="1" priority="1" operator="equal">
      <formula>"NO CONFORMIDAD"</formula>
    </cfRule>
    <cfRule type="containsText" dxfId="0" priority="3" operator="containsText" text="NO CONFORMIDAD">
      <formula>NOT(ISERROR(SEARCH("NO CONFORMIDAD",AV76)))</formula>
    </cfRule>
  </conditionalFormatting>
  <dataValidations count="1">
    <dataValidation type="list" allowBlank="1" showInputMessage="1" showErrorMessage="1" sqref="AB76:AB81 AB6:AB11 AO13:AO18 AB13:AB18 AO20:AO25 AB20:AB25 AO27:AO32 AB27:AB32 AO34:AO39 AB34:AB39 AO41:AO46 AB41:AB46 AO48:AO53 AB48:AB53 AO55:AO60 AB55:AB60 AO62:AO67 AB62:AB67 AO69:AO74 AB69:AB74 AO76:AO81 AO6:AO11" xr:uid="{683B671F-6E75-4B30-BA7B-5D35ACC4193F}">
      <formula1>"NORMAL,LOG-NORMAL"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B8E28E-3126-446E-8878-50A6901220ED}">
          <x14:formula1>
            <xm:f>DATOS!$B$6:$B$20</xm:f>
          </x14:formula1>
          <xm:sqref>D6:D82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67C1-0D31-4F9E-B9D2-01E1A897606A}">
  <dimension ref="B4:C49"/>
  <sheetViews>
    <sheetView topLeftCell="A25" workbookViewId="0">
      <selection activeCell="B51" sqref="B51"/>
    </sheetView>
  </sheetViews>
  <sheetFormatPr baseColWidth="10" defaultRowHeight="14.4" x14ac:dyDescent="0.3"/>
  <cols>
    <col min="2" max="2" width="25.33203125" customWidth="1"/>
    <col min="3" max="3" width="13.109375" customWidth="1"/>
  </cols>
  <sheetData>
    <row r="4" spans="2:3" ht="18" x14ac:dyDescent="0.35">
      <c r="B4" s="8" t="s">
        <v>35</v>
      </c>
    </row>
    <row r="5" spans="2:3" ht="17.399999999999999" x14ac:dyDescent="0.4">
      <c r="B5" s="24" t="s">
        <v>64</v>
      </c>
      <c r="C5" s="25" t="s">
        <v>65</v>
      </c>
    </row>
    <row r="6" spans="2:3" ht="17.399999999999999" x14ac:dyDescent="0.4">
      <c r="B6" s="22" t="s">
        <v>36</v>
      </c>
      <c r="C6" s="23">
        <v>1.7</v>
      </c>
    </row>
    <row r="7" spans="2:3" ht="17.399999999999999" x14ac:dyDescent="0.4">
      <c r="B7" s="22" t="s">
        <v>44</v>
      </c>
      <c r="C7" s="23">
        <v>2</v>
      </c>
    </row>
    <row r="8" spans="2:3" ht="17.399999999999999" x14ac:dyDescent="0.4">
      <c r="B8" s="22" t="s">
        <v>45</v>
      </c>
      <c r="C8" s="23">
        <v>2</v>
      </c>
    </row>
    <row r="9" spans="2:3" ht="17.399999999999999" x14ac:dyDescent="0.4">
      <c r="B9" s="22" t="s">
        <v>44</v>
      </c>
      <c r="C9" s="23">
        <v>2</v>
      </c>
    </row>
    <row r="10" spans="2:3" ht="17.399999999999999" x14ac:dyDescent="0.4">
      <c r="B10" s="22" t="s">
        <v>37</v>
      </c>
      <c r="C10" s="23">
        <v>2.2000000000000002</v>
      </c>
    </row>
    <row r="11" spans="2:3" ht="17.399999999999999" x14ac:dyDescent="0.4">
      <c r="B11" s="22" t="s">
        <v>46</v>
      </c>
      <c r="C11" s="23">
        <v>2.2000000000000002</v>
      </c>
    </row>
    <row r="12" spans="2:3" ht="17.399999999999999" x14ac:dyDescent="0.4">
      <c r="B12" s="22" t="s">
        <v>47</v>
      </c>
      <c r="C12" s="23">
        <v>2.5</v>
      </c>
    </row>
    <row r="13" spans="2:3" ht="17.399999999999999" x14ac:dyDescent="0.4">
      <c r="B13" s="22" t="s">
        <v>48</v>
      </c>
      <c r="C13" s="23">
        <v>2.75</v>
      </c>
    </row>
    <row r="14" spans="2:3" ht="17.399999999999999" x14ac:dyDescent="0.4">
      <c r="B14" s="22" t="s">
        <v>49</v>
      </c>
      <c r="C14" s="23">
        <v>3</v>
      </c>
    </row>
    <row r="15" spans="2:3" ht="17.399999999999999" x14ac:dyDescent="0.4">
      <c r="B15" s="22" t="s">
        <v>50</v>
      </c>
      <c r="C15" s="23">
        <v>4.2</v>
      </c>
    </row>
    <row r="16" spans="2:3" ht="17.399999999999999" x14ac:dyDescent="0.4">
      <c r="B16" s="22" t="s">
        <v>51</v>
      </c>
      <c r="C16" s="23">
        <v>8</v>
      </c>
    </row>
    <row r="17" spans="2:3" ht="17.399999999999999" x14ac:dyDescent="0.4">
      <c r="B17" s="22" t="s">
        <v>51</v>
      </c>
      <c r="C17" s="23" t="s">
        <v>38</v>
      </c>
    </row>
    <row r="18" spans="2:3" ht="17.399999999999999" x14ac:dyDescent="0.4">
      <c r="B18" s="22" t="s">
        <v>52</v>
      </c>
      <c r="C18" s="23" t="s">
        <v>39</v>
      </c>
    </row>
    <row r="19" spans="2:3" ht="17.399999999999999" x14ac:dyDescent="0.4">
      <c r="B19" s="22" t="s">
        <v>53</v>
      </c>
      <c r="C19" s="23">
        <v>10</v>
      </c>
    </row>
    <row r="20" spans="2:3" ht="17.399999999999999" x14ac:dyDescent="0.4">
      <c r="B20" s="26" t="s">
        <v>54</v>
      </c>
      <c r="C20" s="27">
        <v>10</v>
      </c>
    </row>
    <row r="24" spans="2:3" ht="25.8" customHeight="1" x14ac:dyDescent="0.3">
      <c r="B24" s="34" t="s">
        <v>98</v>
      </c>
      <c r="C24" s="34" t="s">
        <v>99</v>
      </c>
    </row>
    <row r="25" spans="2:3" x14ac:dyDescent="0.3">
      <c r="B25" s="33">
        <v>6</v>
      </c>
      <c r="C25" s="33">
        <v>2.1869999999999998</v>
      </c>
    </row>
    <row r="26" spans="2:3" x14ac:dyDescent="0.3">
      <c r="B26" s="33">
        <v>7</v>
      </c>
      <c r="C26" s="33">
        <v>2.12</v>
      </c>
    </row>
    <row r="27" spans="2:3" x14ac:dyDescent="0.3">
      <c r="B27" s="33">
        <v>8</v>
      </c>
      <c r="C27" s="33">
        <v>2.0720000000000001</v>
      </c>
    </row>
    <row r="28" spans="2:3" x14ac:dyDescent="0.3">
      <c r="B28" s="33">
        <v>9</v>
      </c>
      <c r="C28" s="33">
        <v>2.0350000000000001</v>
      </c>
    </row>
    <row r="29" spans="2:3" x14ac:dyDescent="0.3">
      <c r="B29" s="33">
        <v>10</v>
      </c>
      <c r="C29" s="33">
        <v>2.0049999999999999</v>
      </c>
    </row>
    <row r="30" spans="2:3" x14ac:dyDescent="0.3">
      <c r="B30" s="33">
        <v>11</v>
      </c>
      <c r="C30" s="33">
        <v>1.9810000000000001</v>
      </c>
    </row>
    <row r="31" spans="2:3" x14ac:dyDescent="0.3">
      <c r="B31" s="33">
        <v>12</v>
      </c>
      <c r="C31" s="33">
        <v>1.9610000000000001</v>
      </c>
    </row>
    <row r="32" spans="2:3" x14ac:dyDescent="0.3">
      <c r="B32" s="33">
        <v>13</v>
      </c>
      <c r="C32" s="33">
        <v>1.944</v>
      </c>
    </row>
    <row r="33" spans="2:3" x14ac:dyDescent="0.3">
      <c r="B33" s="33">
        <v>14</v>
      </c>
      <c r="C33" s="33">
        <v>1.929</v>
      </c>
    </row>
    <row r="34" spans="2:3" x14ac:dyDescent="0.3">
      <c r="B34" s="33">
        <v>15</v>
      </c>
      <c r="C34" s="33">
        <v>1.917</v>
      </c>
    </row>
    <row r="35" spans="2:3" x14ac:dyDescent="0.3">
      <c r="B35" s="33">
        <v>16</v>
      </c>
      <c r="C35" s="33">
        <v>1.905</v>
      </c>
    </row>
    <row r="36" spans="2:3" x14ac:dyDescent="0.3">
      <c r="B36" s="33">
        <v>17</v>
      </c>
      <c r="C36" s="33">
        <v>1.895</v>
      </c>
    </row>
    <row r="37" spans="2:3" x14ac:dyDescent="0.3">
      <c r="B37" s="33">
        <v>18</v>
      </c>
      <c r="C37" s="33">
        <v>1.8859999999999999</v>
      </c>
    </row>
    <row r="38" spans="2:3" x14ac:dyDescent="0.3">
      <c r="B38" s="33">
        <v>19</v>
      </c>
      <c r="C38" s="33">
        <v>1.8779999999999999</v>
      </c>
    </row>
    <row r="39" spans="2:3" x14ac:dyDescent="0.3">
      <c r="B39" s="33">
        <v>20</v>
      </c>
      <c r="C39" s="33">
        <v>1.87</v>
      </c>
    </row>
    <row r="40" spans="2:3" x14ac:dyDescent="0.3">
      <c r="B40" s="33">
        <v>21</v>
      </c>
      <c r="C40" s="33">
        <v>1.863</v>
      </c>
    </row>
    <row r="41" spans="2:3" x14ac:dyDescent="0.3">
      <c r="B41" s="33">
        <v>22</v>
      </c>
      <c r="C41" s="33">
        <v>1.857</v>
      </c>
    </row>
    <row r="42" spans="2:3" x14ac:dyDescent="0.3">
      <c r="B42" s="33">
        <v>23</v>
      </c>
      <c r="C42" s="33">
        <v>1.851</v>
      </c>
    </row>
    <row r="43" spans="2:3" x14ac:dyDescent="0.3">
      <c r="B43" s="33">
        <v>24</v>
      </c>
      <c r="C43" s="33">
        <v>1.8460000000000001</v>
      </c>
    </row>
    <row r="44" spans="2:3" x14ac:dyDescent="0.3">
      <c r="B44" s="33">
        <v>25</v>
      </c>
      <c r="C44" s="33">
        <v>1.841</v>
      </c>
    </row>
    <row r="45" spans="2:3" x14ac:dyDescent="0.3">
      <c r="B45" s="33">
        <v>26</v>
      </c>
      <c r="C45" s="33">
        <v>1.8360000000000001</v>
      </c>
    </row>
    <row r="46" spans="2:3" x14ac:dyDescent="0.3">
      <c r="B46" s="33">
        <v>27</v>
      </c>
      <c r="C46" s="33">
        <v>1.8320000000000001</v>
      </c>
    </row>
    <row r="47" spans="2:3" x14ac:dyDescent="0.3">
      <c r="B47" s="33">
        <v>28</v>
      </c>
      <c r="C47" s="33">
        <v>1.8280000000000001</v>
      </c>
    </row>
    <row r="48" spans="2:3" x14ac:dyDescent="0.3">
      <c r="B48" s="33">
        <v>29</v>
      </c>
      <c r="C48" s="33">
        <v>1.8240000000000001</v>
      </c>
    </row>
    <row r="49" spans="2:3" x14ac:dyDescent="0.3">
      <c r="B49" s="33">
        <v>30</v>
      </c>
      <c r="C49" s="33">
        <v>1.82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IDENTIFICACIÓN</vt:lpstr>
      <vt:lpstr>PARTIDA</vt:lpstr>
      <vt:lpstr>MEDICIONES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Pedro Lozano</cp:lastModifiedBy>
  <dcterms:created xsi:type="dcterms:W3CDTF">2015-06-05T18:17:20Z</dcterms:created>
  <dcterms:modified xsi:type="dcterms:W3CDTF">2024-06-18T09:12:11Z</dcterms:modified>
</cp:coreProperties>
</file>