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ctmarmol-my.sharepoint.com/personal/pedro_lozano_ctmarmol_es/Documents/CTM_Proyectos/2024/01_funprl_pais_vasco - euskalarido/02. Ejecucion/04. Jornadas/Jornada 1 - 18_06_24/Ejemplo 1 - Canteras/"/>
    </mc:Choice>
  </mc:AlternateContent>
  <xr:revisionPtr revIDLastSave="930" documentId="11_F25DC773A252ABDACC104877215C790E5ADE58E6" xr6:coauthVersionLast="47" xr6:coauthVersionMax="47" xr10:uidLastSave="{D3691E05-089B-4282-B7E2-329626D358F0}"/>
  <bookViews>
    <workbookView xWindow="28680" yWindow="-120" windowWidth="29040" windowHeight="15720" activeTab="2" xr2:uid="{00000000-000D-0000-FFFF-FFFF00000000}"/>
  </bookViews>
  <sheets>
    <sheet name="IDENTIFICACIÓN" sheetId="1" r:id="rId1"/>
    <sheet name="PARTIDA" sheetId="5" r:id="rId2"/>
    <sheet name="MEDICIONES" sheetId="2" r:id="rId3"/>
    <sheet name="DATOS" sheetId="4" r:id="rId4"/>
  </sheets>
  <definedNames>
    <definedName name="_xlnm._FilterDatabase" localSheetId="2" hidden="1">MEDICIONES!$A$5:$U$5</definedName>
  </definedNames>
  <calcPr calcId="191029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2" l="1"/>
  <c r="K8" i="2"/>
  <c r="H60" i="2"/>
  <c r="H59" i="2"/>
  <c r="H58" i="2"/>
  <c r="H56" i="2"/>
  <c r="H55" i="2"/>
  <c r="H54" i="2"/>
  <c r="H52" i="2"/>
  <c r="H51" i="2"/>
  <c r="H50" i="2"/>
  <c r="H48" i="2"/>
  <c r="H47" i="2"/>
  <c r="H46" i="2"/>
  <c r="H44" i="2"/>
  <c r="H43" i="2"/>
  <c r="H42" i="2"/>
  <c r="H40" i="2"/>
  <c r="H39" i="2"/>
  <c r="H38" i="2"/>
  <c r="H36" i="2"/>
  <c r="H35" i="2"/>
  <c r="H34" i="2"/>
  <c r="H32" i="2"/>
  <c r="H31" i="2"/>
  <c r="H30" i="2"/>
  <c r="H28" i="2"/>
  <c r="H27" i="2"/>
  <c r="H26" i="2"/>
  <c r="H24" i="2"/>
  <c r="H23" i="2"/>
  <c r="H22" i="2"/>
  <c r="H20" i="2"/>
  <c r="H19" i="2"/>
  <c r="H18" i="2"/>
  <c r="H16" i="2"/>
  <c r="H15" i="2"/>
  <c r="H14" i="2"/>
  <c r="H12" i="2"/>
  <c r="H11" i="2"/>
  <c r="H10" i="2"/>
  <c r="H7" i="2"/>
  <c r="H8" i="2"/>
  <c r="H6" i="2"/>
  <c r="E16" i="5" l="1" a="1"/>
  <c r="E16" i="5" s="1"/>
  <c r="D17" i="5"/>
  <c r="D15" i="5"/>
  <c r="D8" i="5"/>
  <c r="D6" i="5"/>
  <c r="D9" i="5" s="1"/>
  <c r="D10" i="5" s="1"/>
  <c r="D11" i="5" s="1" a="1"/>
  <c r="D11" i="5" s="1"/>
  <c r="D18" i="5" l="1"/>
  <c r="D19" i="5" s="1"/>
  <c r="D20" i="5" s="1" a="1"/>
  <c r="D20" i="5" s="1"/>
  <c r="I6" i="2"/>
  <c r="B59" i="2"/>
  <c r="B60" i="2" s="1"/>
  <c r="B55" i="2"/>
  <c r="B56" i="2" s="1"/>
  <c r="B51" i="2"/>
  <c r="B52" i="2" s="1"/>
  <c r="B47" i="2"/>
  <c r="B48" i="2" s="1"/>
  <c r="B43" i="2"/>
  <c r="B44" i="2" s="1"/>
  <c r="B39" i="2"/>
  <c r="B40" i="2" s="1"/>
  <c r="B35" i="2"/>
  <c r="B36" i="2" s="1"/>
  <c r="B31" i="2"/>
  <c r="B32" i="2" s="1"/>
  <c r="B27" i="2"/>
  <c r="B28" i="2" s="1"/>
  <c r="B23" i="2"/>
  <c r="B24" i="2" s="1"/>
  <c r="B19" i="2"/>
  <c r="B20" i="2" s="1"/>
  <c r="B15" i="2"/>
  <c r="B16" i="2" s="1"/>
  <c r="B11" i="2"/>
  <c r="B12" i="2" s="1"/>
  <c r="B7" i="2"/>
  <c r="B8" i="2" s="1"/>
  <c r="P31" i="2"/>
  <c r="K31" i="2"/>
  <c r="G31" i="2"/>
  <c r="I31" i="2" s="1"/>
  <c r="P60" i="2"/>
  <c r="P59" i="2"/>
  <c r="P58" i="2"/>
  <c r="P56" i="2"/>
  <c r="P55" i="2"/>
  <c r="P54" i="2"/>
  <c r="P52" i="2"/>
  <c r="P51" i="2"/>
  <c r="R51" i="2" s="1"/>
  <c r="P50" i="2"/>
  <c r="P48" i="2"/>
  <c r="P47" i="2"/>
  <c r="P46" i="2"/>
  <c r="P44" i="2"/>
  <c r="P43" i="2"/>
  <c r="P42" i="2"/>
  <c r="P40" i="2"/>
  <c r="P39" i="2"/>
  <c r="R39" i="2" s="1"/>
  <c r="S39" i="2" s="1"/>
  <c r="T39" i="2" s="1"/>
  <c r="P38" i="2"/>
  <c r="P36" i="2"/>
  <c r="P35" i="2"/>
  <c r="P34" i="2"/>
  <c r="P32" i="2"/>
  <c r="P30" i="2"/>
  <c r="P28" i="2"/>
  <c r="P27" i="2"/>
  <c r="P26" i="2"/>
  <c r="P24" i="2"/>
  <c r="P23" i="2"/>
  <c r="R23" i="2" s="1"/>
  <c r="S23" i="2" s="1"/>
  <c r="T23" i="2" s="1"/>
  <c r="P22" i="2"/>
  <c r="P20" i="2"/>
  <c r="P19" i="2"/>
  <c r="P18" i="2"/>
  <c r="P16" i="2"/>
  <c r="P15" i="2"/>
  <c r="P14" i="2"/>
  <c r="P12" i="2"/>
  <c r="P11" i="2"/>
  <c r="P10" i="2"/>
  <c r="P7" i="2"/>
  <c r="P8" i="2"/>
  <c r="Q8" i="2" s="1"/>
  <c r="P6" i="2"/>
  <c r="Q6" i="2" s="1"/>
  <c r="K59" i="2"/>
  <c r="K55" i="2"/>
  <c r="K51" i="2"/>
  <c r="L51" i="2" s="1"/>
  <c r="K47" i="2"/>
  <c r="K43" i="2"/>
  <c r="K39" i="2"/>
  <c r="K35" i="2"/>
  <c r="K27" i="2"/>
  <c r="K19" i="2"/>
  <c r="K23" i="2"/>
  <c r="K15" i="2"/>
  <c r="K11" i="2"/>
  <c r="G59" i="2"/>
  <c r="I59" i="2" s="1"/>
  <c r="G55" i="2"/>
  <c r="I55" i="2" s="1"/>
  <c r="G51" i="2"/>
  <c r="G47" i="2"/>
  <c r="I47" i="2" s="1"/>
  <c r="G43" i="2"/>
  <c r="I43" i="2" s="1"/>
  <c r="G39" i="2"/>
  <c r="I39" i="2" s="1"/>
  <c r="G35" i="2"/>
  <c r="I35" i="2" s="1"/>
  <c r="G27" i="2"/>
  <c r="I27" i="2" s="1"/>
  <c r="G23" i="2"/>
  <c r="I23" i="2" s="1"/>
  <c r="G19" i="2"/>
  <c r="I19" i="2" s="1"/>
  <c r="G15" i="2"/>
  <c r="I15" i="2" s="1"/>
  <c r="G11" i="2"/>
  <c r="I11" i="2" s="1"/>
  <c r="G7" i="2"/>
  <c r="I7" i="2" s="1"/>
  <c r="L7" i="2" s="1"/>
  <c r="M7" i="2" s="1"/>
  <c r="N7" i="2" s="1"/>
  <c r="K60" i="2"/>
  <c r="K58" i="2"/>
  <c r="K56" i="2"/>
  <c r="K54" i="2"/>
  <c r="K52" i="2"/>
  <c r="K50" i="2"/>
  <c r="K48" i="2"/>
  <c r="K46" i="2"/>
  <c r="K44" i="2"/>
  <c r="K42" i="2"/>
  <c r="K40" i="2"/>
  <c r="K38" i="2"/>
  <c r="K36" i="2"/>
  <c r="K34" i="2"/>
  <c r="K32" i="2"/>
  <c r="K30" i="2"/>
  <c r="K28" i="2"/>
  <c r="K26" i="2"/>
  <c r="K24" i="2"/>
  <c r="K22" i="2"/>
  <c r="K20" i="2"/>
  <c r="K18" i="2"/>
  <c r="K16" i="2"/>
  <c r="K14" i="2"/>
  <c r="K10" i="2"/>
  <c r="K12" i="2"/>
  <c r="G60" i="2"/>
  <c r="I60" i="2" s="1"/>
  <c r="G56" i="2"/>
  <c r="I56" i="2" s="1"/>
  <c r="G52" i="2"/>
  <c r="I52" i="2" s="1"/>
  <c r="G48" i="2"/>
  <c r="I48" i="2" s="1"/>
  <c r="G44" i="2"/>
  <c r="I44" i="2" s="1"/>
  <c r="G40" i="2"/>
  <c r="I40" i="2" s="1"/>
  <c r="G36" i="2"/>
  <c r="I36" i="2" s="1"/>
  <c r="G32" i="2"/>
  <c r="I32" i="2" s="1"/>
  <c r="G28" i="2"/>
  <c r="I28" i="2" s="1"/>
  <c r="G24" i="2"/>
  <c r="I24" i="2" s="1"/>
  <c r="G20" i="2"/>
  <c r="I20" i="2" s="1"/>
  <c r="G16" i="2"/>
  <c r="I16" i="2" s="1"/>
  <c r="G12" i="2"/>
  <c r="I12" i="2" s="1"/>
  <c r="G8" i="2"/>
  <c r="I8" i="2" s="1"/>
  <c r="K6" i="2"/>
  <c r="G10" i="2"/>
  <c r="I10" i="2" s="1"/>
  <c r="G14" i="2"/>
  <c r="I14" i="2" s="1"/>
  <c r="G18" i="2"/>
  <c r="I18" i="2" s="1"/>
  <c r="G22" i="2"/>
  <c r="I22" i="2" s="1"/>
  <c r="G26" i="2"/>
  <c r="I26" i="2" s="1"/>
  <c r="G30" i="2"/>
  <c r="I30" i="2" s="1"/>
  <c r="G34" i="2"/>
  <c r="I34" i="2" s="1"/>
  <c r="G38" i="2"/>
  <c r="I38" i="2" s="1"/>
  <c r="G42" i="2"/>
  <c r="I42" i="2" s="1"/>
  <c r="G46" i="2"/>
  <c r="I46" i="2" s="1"/>
  <c r="G50" i="2"/>
  <c r="I50" i="2" s="1"/>
  <c r="G54" i="2"/>
  <c r="I54" i="2" s="1"/>
  <c r="G58" i="2"/>
  <c r="I58" i="2" s="1"/>
  <c r="G6" i="2"/>
  <c r="Q26" i="2" l="1"/>
  <c r="R31" i="2"/>
  <c r="S31" i="2" s="1"/>
  <c r="T31" i="2" s="1"/>
  <c r="Q7" i="2"/>
  <c r="R24" i="2"/>
  <c r="S24" i="2" s="1"/>
  <c r="T24" i="2" s="1"/>
  <c r="R11" i="2"/>
  <c r="S11" i="2" s="1"/>
  <c r="T11" i="2" s="1"/>
  <c r="R30" i="2"/>
  <c r="S30" i="2" s="1"/>
  <c r="T30" i="2" s="1"/>
  <c r="Q31" i="2"/>
  <c r="R6" i="2"/>
  <c r="S6" i="2" s="1"/>
  <c r="T6" i="2" s="1"/>
  <c r="R10" i="2"/>
  <c r="S10" i="2" s="1"/>
  <c r="T10" i="2" s="1"/>
  <c r="Q27" i="2"/>
  <c r="Q28" i="2"/>
  <c r="R14" i="2"/>
  <c r="S14" i="2" s="1"/>
  <c r="T14" i="2" s="1"/>
  <c r="R50" i="2"/>
  <c r="S50" i="2" s="1"/>
  <c r="T50" i="2" s="1"/>
  <c r="Q36" i="2"/>
  <c r="Q52" i="2"/>
  <c r="R22" i="2"/>
  <c r="S22" i="2" s="1"/>
  <c r="T22" i="2" s="1"/>
  <c r="Q44" i="2"/>
  <c r="Q48" i="2"/>
  <c r="R18" i="2"/>
  <c r="S18" i="2" s="1"/>
  <c r="T18" i="2" s="1"/>
  <c r="R35" i="2"/>
  <c r="S35" i="2" s="1"/>
  <c r="T35" i="2" s="1"/>
  <c r="R20" i="2"/>
  <c r="S20" i="2" s="1"/>
  <c r="T20" i="2" s="1"/>
  <c r="L31" i="2"/>
  <c r="M31" i="2" s="1"/>
  <c r="N31" i="2" s="1"/>
  <c r="R48" i="2"/>
  <c r="S48" i="2" s="1"/>
  <c r="T48" i="2" s="1"/>
  <c r="R36" i="2"/>
  <c r="S36" i="2" s="1"/>
  <c r="T36" i="2" s="1"/>
  <c r="M51" i="2"/>
  <c r="N51" i="2" s="1"/>
  <c r="R12" i="2"/>
  <c r="S12" i="2" s="1"/>
  <c r="T12" i="2" s="1"/>
  <c r="R38" i="2"/>
  <c r="S38" i="2" s="1"/>
  <c r="T38" i="2" s="1"/>
  <c r="S51" i="2"/>
  <c r="T51" i="2" s="1"/>
  <c r="Q14" i="2"/>
  <c r="R40" i="2"/>
  <c r="S40" i="2" s="1"/>
  <c r="T40" i="2" s="1"/>
  <c r="R52" i="2"/>
  <c r="S52" i="2" s="1"/>
  <c r="T52" i="2" s="1"/>
  <c r="R42" i="2"/>
  <c r="S42" i="2" s="1"/>
  <c r="T42" i="2" s="1"/>
  <c r="R54" i="2"/>
  <c r="S54" i="2" s="1"/>
  <c r="T54" i="2" s="1"/>
  <c r="R15" i="2"/>
  <c r="S15" i="2" s="1"/>
  <c r="T15" i="2" s="1"/>
  <c r="R28" i="2"/>
  <c r="S28" i="2" s="1"/>
  <c r="T28" i="2" s="1"/>
  <c r="R43" i="2"/>
  <c r="S43" i="2" s="1"/>
  <c r="T43" i="2" s="1"/>
  <c r="R55" i="2"/>
  <c r="S55" i="2" s="1"/>
  <c r="T55" i="2" s="1"/>
  <c r="L46" i="2"/>
  <c r="M46" i="2" s="1"/>
  <c r="N46" i="2" s="1"/>
  <c r="R16" i="2"/>
  <c r="S16" i="2" s="1"/>
  <c r="T16" i="2" s="1"/>
  <c r="R56" i="2"/>
  <c r="S56" i="2" s="1"/>
  <c r="T56" i="2" s="1"/>
  <c r="Q32" i="2"/>
  <c r="R44" i="2"/>
  <c r="S44" i="2" s="1"/>
  <c r="T44" i="2" s="1"/>
  <c r="R58" i="2"/>
  <c r="S58" i="2" s="1"/>
  <c r="T58" i="2" s="1"/>
  <c r="R7" i="2"/>
  <c r="S7" i="2" s="1"/>
  <c r="T7" i="2" s="1"/>
  <c r="Q18" i="2"/>
  <c r="R32" i="2"/>
  <c r="S32" i="2" s="1"/>
  <c r="T32" i="2" s="1"/>
  <c r="R46" i="2"/>
  <c r="S46" i="2" s="1"/>
  <c r="T46" i="2" s="1"/>
  <c r="R59" i="2"/>
  <c r="S59" i="2" s="1"/>
  <c r="T59" i="2" s="1"/>
  <c r="R8" i="2"/>
  <c r="S8" i="2" s="1"/>
  <c r="T8" i="2" s="1"/>
  <c r="R19" i="2"/>
  <c r="S19" i="2" s="1"/>
  <c r="T19" i="2" s="1"/>
  <c r="R34" i="2"/>
  <c r="S34" i="2" s="1"/>
  <c r="T34" i="2" s="1"/>
  <c r="R47" i="2"/>
  <c r="S47" i="2" s="1"/>
  <c r="T47" i="2" s="1"/>
  <c r="R60" i="2"/>
  <c r="S60" i="2" s="1"/>
  <c r="T60" i="2" s="1"/>
  <c r="Q59" i="2"/>
  <c r="Q60" i="2"/>
  <c r="Q58" i="2"/>
  <c r="Q55" i="2"/>
  <c r="Q56" i="2"/>
  <c r="Q54" i="2"/>
  <c r="Q51" i="2"/>
  <c r="Q50" i="2"/>
  <c r="Q47" i="2"/>
  <c r="Q46" i="2"/>
  <c r="Q43" i="2"/>
  <c r="Q42" i="2"/>
  <c r="Q39" i="2"/>
  <c r="Q40" i="2"/>
  <c r="Q38" i="2"/>
  <c r="Q34" i="2"/>
  <c r="Q35" i="2"/>
  <c r="Q30" i="2"/>
  <c r="R26" i="2"/>
  <c r="S26" i="2" s="1"/>
  <c r="T26" i="2" s="1"/>
  <c r="R27" i="2"/>
  <c r="S27" i="2" s="1"/>
  <c r="T27" i="2" s="1"/>
  <c r="Q24" i="2"/>
  <c r="Q23" i="2"/>
  <c r="Q22" i="2"/>
  <c r="Q20" i="2"/>
  <c r="Q19" i="2"/>
  <c r="Q15" i="2"/>
  <c r="Q16" i="2"/>
  <c r="Q12" i="2"/>
  <c r="Q10" i="2"/>
  <c r="Q11" i="2"/>
  <c r="L15" i="2"/>
  <c r="M15" i="2" s="1"/>
  <c r="N15" i="2" s="1"/>
  <c r="L11" i="2"/>
  <c r="M11" i="2" s="1"/>
  <c r="N11" i="2" s="1"/>
  <c r="L19" i="2"/>
  <c r="M19" i="2" s="1"/>
  <c r="N19" i="2" s="1"/>
  <c r="L23" i="2"/>
  <c r="M23" i="2" s="1"/>
  <c r="N23" i="2" s="1"/>
  <c r="L39" i="2"/>
  <c r="M39" i="2" s="1"/>
  <c r="N39" i="2" s="1"/>
  <c r="L43" i="2"/>
  <c r="M43" i="2" s="1"/>
  <c r="N43" i="2" s="1"/>
  <c r="L27" i="2"/>
  <c r="M27" i="2" s="1"/>
  <c r="N27" i="2" s="1"/>
  <c r="L47" i="2"/>
  <c r="M47" i="2" s="1"/>
  <c r="N47" i="2" s="1"/>
  <c r="L55" i="2"/>
  <c r="M55" i="2" s="1"/>
  <c r="N55" i="2" s="1"/>
  <c r="L35" i="2"/>
  <c r="M35" i="2" s="1"/>
  <c r="N35" i="2" s="1"/>
  <c r="L59" i="2"/>
  <c r="M59" i="2" s="1"/>
  <c r="N59" i="2" s="1"/>
  <c r="L60" i="2"/>
  <c r="M60" i="2" s="1"/>
  <c r="N60" i="2" s="1"/>
  <c r="L22" i="2"/>
  <c r="M22" i="2" s="1"/>
  <c r="N22" i="2" s="1"/>
  <c r="L18" i="2"/>
  <c r="M18" i="2" s="1"/>
  <c r="N18" i="2" s="1"/>
  <c r="L16" i="2"/>
  <c r="M16" i="2" s="1"/>
  <c r="N16" i="2" s="1"/>
  <c r="L32" i="2"/>
  <c r="M32" i="2" s="1"/>
  <c r="N32" i="2" s="1"/>
  <c r="L14" i="2"/>
  <c r="M14" i="2" s="1"/>
  <c r="N14" i="2" s="1"/>
  <c r="L42" i="2"/>
  <c r="M42" i="2" s="1"/>
  <c r="N42" i="2" s="1"/>
  <c r="L8" i="2"/>
  <c r="M8" i="2" s="1"/>
  <c r="N8" i="2" s="1"/>
  <c r="L50" i="2"/>
  <c r="M50" i="2" s="1"/>
  <c r="N50" i="2" s="1"/>
  <c r="L38" i="2"/>
  <c r="M38" i="2" s="1"/>
  <c r="N38" i="2" s="1"/>
  <c r="L28" i="2"/>
  <c r="M28" i="2" s="1"/>
  <c r="N28" i="2" s="1"/>
  <c r="L54" i="2"/>
  <c r="M54" i="2" s="1"/>
  <c r="N54" i="2" s="1"/>
  <c r="L10" i="2"/>
  <c r="M10" i="2" s="1"/>
  <c r="N10" i="2" s="1"/>
  <c r="L58" i="2"/>
  <c r="M58" i="2" s="1"/>
  <c r="N58" i="2" s="1"/>
  <c r="L24" i="2"/>
  <c r="M24" i="2" s="1"/>
  <c r="N24" i="2" s="1"/>
  <c r="L12" i="2"/>
  <c r="M12" i="2" s="1"/>
  <c r="N12" i="2" s="1"/>
  <c r="L34" i="2"/>
  <c r="M34" i="2" s="1"/>
  <c r="N34" i="2" s="1"/>
  <c r="L30" i="2"/>
  <c r="M30" i="2" s="1"/>
  <c r="N30" i="2" s="1"/>
  <c r="L36" i="2"/>
  <c r="M36" i="2" s="1"/>
  <c r="N36" i="2" s="1"/>
  <c r="L26" i="2"/>
  <c r="M26" i="2" s="1"/>
  <c r="N26" i="2" s="1"/>
  <c r="L52" i="2"/>
  <c r="M52" i="2" s="1"/>
  <c r="N52" i="2" s="1"/>
  <c r="L56" i="2"/>
  <c r="M56" i="2" s="1"/>
  <c r="N56" i="2" s="1"/>
  <c r="L40" i="2"/>
  <c r="M40" i="2" s="1"/>
  <c r="N40" i="2" s="1"/>
  <c r="L48" i="2"/>
  <c r="M48" i="2" s="1"/>
  <c r="N48" i="2" s="1"/>
  <c r="L20" i="2"/>
  <c r="M20" i="2" s="1"/>
  <c r="N20" i="2" s="1"/>
  <c r="L44" i="2"/>
  <c r="M44" i="2" s="1"/>
  <c r="N44" i="2" s="1"/>
  <c r="L6" i="2"/>
  <c r="M6" i="2" s="1"/>
  <c r="N6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<sst xmlns="http://schemas.openxmlformats.org/spreadsheetml/2006/main" count="191" uniqueCount="100">
  <si>
    <t>IDENTIFICACIÓN</t>
  </si>
  <si>
    <t>CENTRO DE TRABAJO</t>
  </si>
  <si>
    <t>LUGAR DE TRABAJO</t>
  </si>
  <si>
    <t>TAREAS</t>
  </si>
  <si>
    <t>PUESTO DE TRABAJO</t>
  </si>
  <si>
    <t>EXPOSICIÓN</t>
  </si>
  <si>
    <t>EVALUACIÓN</t>
  </si>
  <si>
    <t>EMPRESA / TRABAJADOR EXPUESTO</t>
  </si>
  <si>
    <t>CATEGORÍA</t>
  </si>
  <si>
    <t>Nº</t>
  </si>
  <si>
    <t>CANTERA</t>
  </si>
  <si>
    <t>SI</t>
  </si>
  <si>
    <t>Director facultativo</t>
  </si>
  <si>
    <t>Encargado</t>
  </si>
  <si>
    <t>Operario de perforadora</t>
  </si>
  <si>
    <t>Operario de pala cargadora</t>
  </si>
  <si>
    <t>Operario de retroexcavadora giratoria</t>
  </si>
  <si>
    <t>Operario de dumper/volquete</t>
  </si>
  <si>
    <t>Artillero</t>
  </si>
  <si>
    <t>Auxiliar de artillero</t>
  </si>
  <si>
    <t>Operario de mantenimiento</t>
  </si>
  <si>
    <t>Operario de planta</t>
  </si>
  <si>
    <t>Operario ayudante de planta</t>
  </si>
  <si>
    <t>Operario de camión bañera</t>
  </si>
  <si>
    <t>Bascuslita</t>
  </si>
  <si>
    <t>Topógrafo</t>
  </si>
  <si>
    <t>Gestión técnica y de seguridad</t>
  </si>
  <si>
    <t>Control y gestión de personal y producción</t>
  </si>
  <si>
    <t>Perforaciones para voladuras</t>
  </si>
  <si>
    <t>Carga de material</t>
  </si>
  <si>
    <t>Arranque y carga mataerial</t>
  </si>
  <si>
    <t>Transporte de material</t>
  </si>
  <si>
    <t>Carga y ejecución voladura</t>
  </si>
  <si>
    <t>Ayuda voladura</t>
  </si>
  <si>
    <t>Tareas de mantenimiento</t>
  </si>
  <si>
    <t>CANTERA Y PLANTA</t>
  </si>
  <si>
    <t>PLANTA</t>
  </si>
  <si>
    <t>CENTRO BILBAO</t>
  </si>
  <si>
    <t>Control de planta</t>
  </si>
  <si>
    <t>Ayuda a control de planta</t>
  </si>
  <si>
    <t>Transporte material de planta</t>
  </si>
  <si>
    <t>Pesado de material</t>
  </si>
  <si>
    <t>Mediciones del terreno</t>
  </si>
  <si>
    <t>PROPIA</t>
  </si>
  <si>
    <t>SUBCONTRATA - TRANSPORTES SAN SEBASTIAN</t>
  </si>
  <si>
    <t>SUBCONTRATA - MEDICIONES DEL NORTE</t>
  </si>
  <si>
    <t>SUBCONTRATA - VOLADURAS DEL NORTE</t>
  </si>
  <si>
    <t>FECHA</t>
  </si>
  <si>
    <t>TIEMPO DE MUESTREO minutos</t>
  </si>
  <si>
    <t>VOLUMEN AIRE litros</t>
  </si>
  <si>
    <t>FRACCIÓN POLVO RESPIRABLE</t>
  </si>
  <si>
    <t>FRACCIÓN SÍLICE CRISTALINA LIBRE RESPIRABLE</t>
  </si>
  <si>
    <t>COMENTARIOS</t>
  </si>
  <si>
    <t>MASA (μg)</t>
  </si>
  <si>
    <t>MASA (mg)</t>
  </si>
  <si>
    <t>I</t>
  </si>
  <si>
    <t>%</t>
  </si>
  <si>
    <r>
      <t>CONCENTRACIÓN  (mg/m</t>
    </r>
    <r>
      <rPr>
        <b/>
        <sz val="8"/>
        <color indexed="9"/>
        <rFont val="RaLEWAY"/>
      </rPr>
      <t>3</t>
    </r>
    <r>
      <rPr>
        <b/>
        <sz val="10"/>
        <color indexed="9"/>
        <rFont val="RaLEWAY"/>
      </rPr>
      <t>)</t>
    </r>
  </si>
  <si>
    <r>
      <t xml:space="preserve"> ED (mg/m</t>
    </r>
    <r>
      <rPr>
        <b/>
        <sz val="8"/>
        <color indexed="9"/>
        <rFont val="RaLEWAY"/>
      </rPr>
      <t>3</t>
    </r>
    <r>
      <rPr>
        <b/>
        <sz val="10"/>
        <color indexed="9"/>
        <rFont val="RaLEWAY"/>
      </rPr>
      <t>)</t>
    </r>
  </si>
  <si>
    <r>
      <t>CONCENTRACIÓN (mg/m</t>
    </r>
    <r>
      <rPr>
        <b/>
        <sz val="8"/>
        <color indexed="9"/>
        <rFont val="RaLEWAY"/>
      </rPr>
      <t>3</t>
    </r>
    <r>
      <rPr>
        <b/>
        <sz val="10"/>
        <color indexed="9"/>
        <rFont val="RaLEWAY"/>
      </rPr>
      <t>)</t>
    </r>
  </si>
  <si>
    <t>Bombas</t>
  </si>
  <si>
    <t>PANAMETRICS</t>
  </si>
  <si>
    <t>CASELLA</t>
  </si>
  <si>
    <t>4 y 8</t>
  </si>
  <si>
    <t>8,5-9</t>
  </si>
  <si>
    <t>ID MUESTRA</t>
  </si>
  <si>
    <t>Hora inicio</t>
  </si>
  <si>
    <t>Hora fin</t>
  </si>
  <si>
    <t xml:space="preserve">Muestrador </t>
  </si>
  <si>
    <t>SKC 2</t>
  </si>
  <si>
    <t>GSM 2</t>
  </si>
  <si>
    <t>BGI 2,2</t>
  </si>
  <si>
    <t>SKC 2,5</t>
  </si>
  <si>
    <t>SKC 2,75</t>
  </si>
  <si>
    <t>SKC 3</t>
  </si>
  <si>
    <t>BGI 4,2</t>
  </si>
  <si>
    <t>SKC 8</t>
  </si>
  <si>
    <t>BGI 8,5</t>
  </si>
  <si>
    <t>ARELCO 10</t>
  </si>
  <si>
    <t>GSM 10</t>
  </si>
  <si>
    <t>Caudal (l/min)</t>
  </si>
  <si>
    <r>
      <t xml:space="preserve"> ED (mg/m</t>
    </r>
    <r>
      <rPr>
        <b/>
        <sz val="8"/>
        <color indexed="9"/>
        <rFont val="RaLEWAY"/>
      </rPr>
      <t>3</t>
    </r>
    <r>
      <rPr>
        <b/>
        <sz val="10"/>
        <color indexed="9"/>
        <rFont val="RaLEWAY"/>
      </rPr>
      <t>)</t>
    </r>
    <r>
      <rPr>
        <b/>
        <sz val="10"/>
        <color theme="0"/>
        <rFont val="RaLEWAY"/>
      </rPr>
      <t>*</t>
    </r>
  </si>
  <si>
    <t>CONTROL DE POLVO RESPIRABLE, SÍLICE LIBRE - ITC 02.0.02</t>
  </si>
  <si>
    <t>DATOS DE PARTIDA PARA EL MUESTREO</t>
  </si>
  <si>
    <t>Muestreador seleccionado:</t>
  </si>
  <si>
    <t>POLVO</t>
  </si>
  <si>
    <t>Caudal:</t>
  </si>
  <si>
    <t>Tiempo mínimo de muestreo:</t>
  </si>
  <si>
    <t>CUARZO</t>
  </si>
  <si>
    <t>Muestreador</t>
  </si>
  <si>
    <t>Caudal</t>
  </si>
  <si>
    <t>Caudal - l/min:</t>
  </si>
  <si>
    <t>Tiempo mínimo de muestreo (min):</t>
  </si>
  <si>
    <t>Tiempo mínimo de muestreo (h):</t>
  </si>
  <si>
    <t>Volumen mínimo de muestreo (l):</t>
  </si>
  <si>
    <t>Comentarios</t>
  </si>
  <si>
    <t>ELECCIÓN DEL MUESTREADOR Y VOLUMEN DE MEUSTREO MÍNIMO</t>
  </si>
  <si>
    <t>LABORATORIO INS</t>
  </si>
  <si>
    <r>
      <t xml:space="preserve">LOQ (Laboratorio) </t>
    </r>
    <r>
      <rPr>
        <b/>
        <sz val="11"/>
        <color theme="1" tint="0.34998626667073579"/>
        <rFont val="Aptos Narrow"/>
        <family val="2"/>
      </rPr>
      <t>µ</t>
    </r>
    <r>
      <rPr>
        <b/>
        <sz val="11"/>
        <color theme="1" tint="0.34998626667073579"/>
        <rFont val="RaLEWAY"/>
      </rPr>
      <t>g:</t>
    </r>
  </si>
  <si>
    <t>LOQ (Laboratorio) µg: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</si>
</sst>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P_t_s_-;\-* #,##0.00\ _P_t_s_-;_-* &quot;-&quot;??\ _P_t_s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RaLEWAY"/>
    </font>
    <font>
      <b/>
      <sz val="10"/>
      <color theme="0"/>
      <name val="RaLEWAY"/>
    </font>
    <font>
      <b/>
      <sz val="16"/>
      <color theme="0"/>
      <name val="RaLEWAY"/>
    </font>
    <font>
      <sz val="26"/>
      <color theme="1" tint="0.34998626667073579"/>
      <name val="RaLEWAY"/>
    </font>
    <font>
      <b/>
      <sz val="8"/>
      <color indexed="9"/>
      <name val="RaLEWAY"/>
    </font>
    <font>
      <b/>
      <sz val="10"/>
      <color indexed="9"/>
      <name val="RaLEWAY"/>
    </font>
    <font>
      <sz val="11"/>
      <color theme="1" tint="0.34998626667073579"/>
      <name val="RaLEWAY"/>
    </font>
    <font>
      <b/>
      <sz val="11"/>
      <color theme="1" tint="0.34998626667073579"/>
      <name val="RaLEWAY"/>
    </font>
    <font>
      <b/>
      <sz val="14"/>
      <color theme="1"/>
      <name val="Calibri"/>
      <family val="2"/>
      <scheme val="minor"/>
    </font>
    <font>
      <b/>
      <sz val="20"/>
      <color theme="1" tint="0.34998626667073579"/>
      <name val="Raleway"/>
    </font>
    <font>
      <b/>
      <sz val="11"/>
      <color theme="1"/>
      <name val="Raleway"/>
    </font>
    <font>
      <b/>
      <sz val="11"/>
      <color theme="1" tint="0.34998626667073579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5"/>
      </right>
      <top style="thin">
        <color theme="0"/>
      </top>
      <bottom/>
      <diagonal/>
    </border>
    <border>
      <left style="thin">
        <color theme="1" tint="0.499984740745262"/>
      </left>
      <right style="thin">
        <color theme="5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5"/>
      </right>
      <top/>
      <bottom style="thin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/>
      </left>
      <right/>
      <top style="thin">
        <color theme="1" tint="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4">
    <xf numFmtId="0" fontId="0" fillId="0" borderId="0" xfId="0"/>
    <xf numFmtId="0" fontId="4" fillId="3" borderId="2" xfId="1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3" borderId="2" xfId="4" applyFont="1" applyFill="1" applyBorder="1" applyAlignment="1">
      <alignment horizontal="center" vertical="center" wrapText="1"/>
    </xf>
    <xf numFmtId="0" fontId="4" fillId="3" borderId="6" xfId="4" applyFont="1" applyFill="1" applyBorder="1" applyAlignment="1">
      <alignment horizontal="center" vertical="center" wrapText="1"/>
    </xf>
    <xf numFmtId="0" fontId="3" fillId="0" borderId="3" xfId="0" applyFont="1" applyBorder="1"/>
    <xf numFmtId="0" fontId="4" fillId="3" borderId="15" xfId="4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18" xfId="4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3" fillId="4" borderId="3" xfId="0" applyFont="1" applyFill="1" applyBorder="1"/>
    <xf numFmtId="0" fontId="3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2" fontId="3" fillId="4" borderId="3" xfId="0" applyNumberFormat="1" applyFont="1" applyFill="1" applyBorder="1" applyAlignment="1">
      <alignment horizontal="center" vertical="center"/>
    </xf>
    <xf numFmtId="0" fontId="4" fillId="3" borderId="16" xfId="4" applyFont="1" applyFill="1" applyBorder="1" applyAlignment="1">
      <alignment horizontal="center" vertical="center" wrapText="1"/>
    </xf>
    <xf numFmtId="0" fontId="3" fillId="4" borderId="19" xfId="0" applyFont="1" applyFill="1" applyBorder="1"/>
    <xf numFmtId="0" fontId="4" fillId="3" borderId="20" xfId="4" applyFont="1" applyFill="1" applyBorder="1" applyAlignment="1">
      <alignment horizontal="center" vertical="center" wrapText="1"/>
    </xf>
    <xf numFmtId="10" fontId="3" fillId="4" borderId="21" xfId="0" applyNumberFormat="1" applyFont="1" applyFill="1" applyBorder="1"/>
    <xf numFmtId="2" fontId="3" fillId="4" borderId="3" xfId="0" applyNumberFormat="1" applyFont="1" applyFill="1" applyBorder="1"/>
    <xf numFmtId="0" fontId="3" fillId="0" borderId="3" xfId="0" applyFont="1" applyBorder="1" applyAlignment="1">
      <alignment horizontal="center" vertical="center"/>
    </xf>
    <xf numFmtId="10" fontId="3" fillId="0" borderId="21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20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/>
    <xf numFmtId="0" fontId="3" fillId="0" borderId="28" xfId="0" applyFont="1" applyBorder="1"/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/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/>
    <xf numFmtId="0" fontId="3" fillId="0" borderId="3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wrapText="1"/>
    </xf>
    <xf numFmtId="0" fontId="13" fillId="0" borderId="0" xfId="0" applyFont="1"/>
    <xf numFmtId="0" fontId="9" fillId="0" borderId="35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right"/>
    </xf>
    <xf numFmtId="0" fontId="9" fillId="0" borderId="27" xfId="0" applyFont="1" applyBorder="1" applyAlignment="1">
      <alignment horizontal="center" vertical="center"/>
    </xf>
    <xf numFmtId="0" fontId="12" fillId="2" borderId="7" xfId="4" applyFont="1" applyFill="1" applyBorder="1" applyAlignment="1">
      <alignment horizontal="center" vertical="center"/>
    </xf>
    <xf numFmtId="0" fontId="12" fillId="2" borderId="8" xfId="4" applyFont="1" applyFill="1" applyBorder="1" applyAlignment="1">
      <alignment horizontal="center" vertical="center"/>
    </xf>
    <xf numFmtId="0" fontId="4" fillId="3" borderId="26" xfId="4" applyFont="1" applyFill="1" applyBorder="1" applyAlignment="1">
      <alignment horizontal="center" vertical="center"/>
    </xf>
    <xf numFmtId="0" fontId="4" fillId="3" borderId="8" xfId="4" applyFont="1" applyFill="1" applyBorder="1" applyAlignment="1">
      <alignment horizontal="center" vertical="center"/>
    </xf>
    <xf numFmtId="0" fontId="9" fillId="0" borderId="27" xfId="0" applyFont="1" applyBorder="1" applyAlignment="1">
      <alignment horizontal="right"/>
    </xf>
    <xf numFmtId="0" fontId="9" fillId="0" borderId="35" xfId="0" applyFont="1" applyBorder="1" applyAlignment="1">
      <alignment horizontal="right"/>
    </xf>
    <xf numFmtId="0" fontId="10" fillId="0" borderId="34" xfId="0" applyFont="1" applyBorder="1" applyAlignment="1">
      <alignment horizontal="center"/>
    </xf>
    <xf numFmtId="0" fontId="10" fillId="0" borderId="36" xfId="0" applyFont="1" applyBorder="1" applyAlignment="1">
      <alignment horizontal="right"/>
    </xf>
    <xf numFmtId="0" fontId="10" fillId="0" borderId="37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 vertical="center"/>
    </xf>
    <xf numFmtId="0" fontId="6" fillId="2" borderId="8" xfId="4" applyFont="1" applyFill="1" applyBorder="1" applyAlignment="1">
      <alignment horizontal="center" vertical="center"/>
    </xf>
    <xf numFmtId="0" fontId="6" fillId="2" borderId="9" xfId="4" applyFont="1" applyFill="1" applyBorder="1" applyAlignment="1">
      <alignment horizontal="center" vertical="center"/>
    </xf>
    <xf numFmtId="0" fontId="6" fillId="2" borderId="10" xfId="4" applyFont="1" applyFill="1" applyBorder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11" xfId="4" applyFont="1" applyFill="1" applyBorder="1" applyAlignment="1">
      <alignment horizontal="center" vertical="center"/>
    </xf>
    <xf numFmtId="0" fontId="6" fillId="2" borderId="12" xfId="4" applyFont="1" applyFill="1" applyBorder="1" applyAlignment="1">
      <alignment horizontal="center" vertical="center"/>
    </xf>
    <xf numFmtId="0" fontId="6" fillId="2" borderId="13" xfId="4" applyFont="1" applyFill="1" applyBorder="1" applyAlignment="1">
      <alignment horizontal="center" vertical="center"/>
    </xf>
    <xf numFmtId="0" fontId="6" fillId="2" borderId="14" xfId="4" applyFont="1" applyFill="1" applyBorder="1" applyAlignment="1">
      <alignment horizontal="center" vertical="center"/>
    </xf>
    <xf numFmtId="0" fontId="4" fillId="3" borderId="5" xfId="4" applyFont="1" applyFill="1" applyBorder="1" applyAlignment="1">
      <alignment horizontal="center" vertical="center" wrapText="1"/>
    </xf>
    <xf numFmtId="0" fontId="4" fillId="3" borderId="4" xfId="4" applyFont="1" applyFill="1" applyBorder="1" applyAlignment="1">
      <alignment horizontal="center" vertical="center" wrapText="1"/>
    </xf>
    <xf numFmtId="0" fontId="4" fillId="3" borderId="22" xfId="4" applyFont="1" applyFill="1" applyBorder="1" applyAlignment="1">
      <alignment horizontal="center" vertical="center" wrapText="1"/>
    </xf>
  </cellXfs>
  <cellStyles count="7">
    <cellStyle name="Millares 2" xfId="2" xr:uid="{0549144D-F813-4441-A913-61DB29AF3A10}"/>
    <cellStyle name="Millares 3" xfId="5" xr:uid="{E3ACEB9B-B78A-497F-85A4-5B0FE524A65B}"/>
    <cellStyle name="Normal" xfId="0" builtinId="0"/>
    <cellStyle name="Normal 2" xfId="1" xr:uid="{D41D9E2D-4EB6-418F-A45C-8F5AEDE855FB}"/>
    <cellStyle name="Normal 3" xfId="4" xr:uid="{E41A9504-D5AE-44BB-9E64-1F621C15EC51}"/>
    <cellStyle name="Porcentaje 2" xfId="3" xr:uid="{6257E1B0-EE75-40A3-9201-96495796AC11}"/>
    <cellStyle name="Porcentaje 3" xfId="6" xr:uid="{F754E248-15A0-4E80-9A7C-26B6C0343B3E}"/>
  </cellStyles>
  <dxfs count="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1" tint="0.34998626667073579"/>
        </left>
        <right/>
        <top style="thin">
          <color theme="1" tint="0.34998626667073579"/>
        </top>
        <bottom style="thin">
          <color theme="1" tint="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LEWAY"/>
        <scheme val="none"/>
      </font>
      <border diagonalUp="0" diagonalDown="0">
        <left/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  <vertical/>
        <horizontal/>
      </border>
    </dxf>
    <dxf>
      <border outline="0">
        <top style="thin">
          <color theme="1" tint="0.34998626667073579"/>
        </top>
      </border>
    </dxf>
    <dxf>
      <border outline="0">
        <left style="thin">
          <color theme="1" tint="0.34998626667073579"/>
        </left>
        <right style="thin">
          <color theme="1" tint="0.34998626667073579"/>
        </right>
        <top style="thin">
          <color theme="1" tint="0.34998626667073579"/>
        </top>
        <bottom style="thin">
          <color theme="1" tint="0.34998626667073579"/>
        </bottom>
      </border>
    </dxf>
    <dxf>
      <border outline="0">
        <bottom style="thin">
          <color theme="1" tint="0.3499862666707357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EXPOSICIÓN A POLVO (I)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MEDICIONES!$A$6:$A$8,MEDICIONES!$A$10:$A$12,MEDICIONES!$A$14:$A$16,MEDICIONES!$A$18:$A$20,MEDICIONES!$A$22:$A$24,MEDICIONES!$A$26:$A$28,MEDICIONES!$A$30:$A$32,MEDICIONES!$A$34:$A$36,MEDICIONES!$A$38:$A$40,MEDICIONES!$A$42:$A$44,MEDICIONES!$A$46:$A$48,MEDICIONES!$A$50:$A$52,MEDICIONES!$A$54:$A$56,MEDICIONES!$A$58:$A$60)</c:f>
              <c:strCache>
                <c:ptCount val="40"/>
                <c:pt idx="0">
                  <c:v>Director facultativo</c:v>
                </c:pt>
                <c:pt idx="3">
                  <c:v>Encargado</c:v>
                </c:pt>
                <c:pt idx="6">
                  <c:v>Operario de perforadora</c:v>
                </c:pt>
                <c:pt idx="9">
                  <c:v>Operario de pala cargadora</c:v>
                </c:pt>
                <c:pt idx="12">
                  <c:v>Operario de retroexcavadora giratoria</c:v>
                </c:pt>
                <c:pt idx="15">
                  <c:v>Operario de dumper/volquete</c:v>
                </c:pt>
                <c:pt idx="18">
                  <c:v>Artillero</c:v>
                </c:pt>
                <c:pt idx="21">
                  <c:v>Auxiliar de artillero</c:v>
                </c:pt>
                <c:pt idx="24">
                  <c:v>Operario de mantenimiento</c:v>
                </c:pt>
                <c:pt idx="27">
                  <c:v>Operario de planta</c:v>
                </c:pt>
                <c:pt idx="30">
                  <c:v>Operario ayudante de planta</c:v>
                </c:pt>
                <c:pt idx="33">
                  <c:v>Operario de camión bañera</c:v>
                </c:pt>
                <c:pt idx="36">
                  <c:v>Bascuslita</c:v>
                </c:pt>
                <c:pt idx="39">
                  <c:v>Topógrafo</c:v>
                </c:pt>
              </c:strCache>
            </c:strRef>
          </c:cat>
          <c:val>
            <c:numRef>
              <c:f>(MEDICIONES!$N$6:$N$8,MEDICIONES!$N$10:$N$12,MEDICIONES!$N$14:$N$16,MEDICIONES!$N$18:$N$20,MEDICIONES!$N$22:$N$24,MEDICIONES!$N$26:$N$28,MEDICIONES!$N$30:$N$32,MEDICIONES!$N$34:$N$36,MEDICIONES!$N$38:$N$40,MEDICIONES!$N$42:$N$44,MEDICIONES!$N$46:$N$48,MEDICIONES!$N$50:$N$52,MEDICIONES!$N$54:$N$56,MEDICIONES!$N$58:$N$60)</c:f>
              <c:numCache>
                <c:formatCode>0.00%</c:formatCode>
                <c:ptCount val="42"/>
                <c:pt idx="0">
                  <c:v>7.8914141414141409E-2</c:v>
                </c:pt>
                <c:pt idx="1">
                  <c:v>0.74404761904761907</c:v>
                </c:pt>
                <c:pt idx="2">
                  <c:v>1.420454545454545</c:v>
                </c:pt>
                <c:pt idx="3">
                  <c:v>0.57870370370370361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0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2A-4304-B597-104382FFD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8436320"/>
        <c:axId val="448437280"/>
      </c:barChart>
      <c:catAx>
        <c:axId val="44843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8437280"/>
        <c:crosses val="autoZero"/>
        <c:auto val="1"/>
        <c:lblAlgn val="ctr"/>
        <c:lblOffset val="100"/>
        <c:noMultiLvlLbl val="0"/>
      </c:catAx>
      <c:valAx>
        <c:axId val="448437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843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EXPOSICIÓN A SCR (I)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MEDICIONES!$A$6:$A$8,MEDICIONES!$A$10:$A$12,MEDICIONES!$A$14:$A$16,MEDICIONES!$A$18:$A$20,MEDICIONES!$A$22:$A$24,MEDICIONES!$A$26:$A$28,MEDICIONES!$A$30:$A$32,MEDICIONES!$A$34:$A$36,MEDICIONES!$A$38:$A$40,MEDICIONES!$A$42:$A$44,MEDICIONES!$A$46:$A$48,MEDICIONES!$A$50:$A$52,MEDICIONES!$A$54:$A$56,MEDICIONES!$A$58:$A$60)</c:f>
              <c:strCache>
                <c:ptCount val="40"/>
                <c:pt idx="0">
                  <c:v>Director facultativo</c:v>
                </c:pt>
                <c:pt idx="3">
                  <c:v>Encargado</c:v>
                </c:pt>
                <c:pt idx="6">
                  <c:v>Operario de perforadora</c:v>
                </c:pt>
                <c:pt idx="9">
                  <c:v>Operario de pala cargadora</c:v>
                </c:pt>
                <c:pt idx="12">
                  <c:v>Operario de retroexcavadora giratoria</c:v>
                </c:pt>
                <c:pt idx="15">
                  <c:v>Operario de dumper/volquete</c:v>
                </c:pt>
                <c:pt idx="18">
                  <c:v>Artillero</c:v>
                </c:pt>
                <c:pt idx="21">
                  <c:v>Auxiliar de artillero</c:v>
                </c:pt>
                <c:pt idx="24">
                  <c:v>Operario de mantenimiento</c:v>
                </c:pt>
                <c:pt idx="27">
                  <c:v>Operario de planta</c:v>
                </c:pt>
                <c:pt idx="30">
                  <c:v>Operario ayudante de planta</c:v>
                </c:pt>
                <c:pt idx="33">
                  <c:v>Operario de camión bañera</c:v>
                </c:pt>
                <c:pt idx="36">
                  <c:v>Bascuslita</c:v>
                </c:pt>
                <c:pt idx="39">
                  <c:v>Topógrafo</c:v>
                </c:pt>
              </c:strCache>
            </c:strRef>
          </c:cat>
          <c:val>
            <c:numRef>
              <c:f>MEDICIONES!$T$6:$T$60</c:f>
              <c:numCache>
                <c:formatCode>0.00%</c:formatCode>
                <c:ptCount val="55"/>
                <c:pt idx="0">
                  <c:v>0.19318181818181812</c:v>
                </c:pt>
                <c:pt idx="1">
                  <c:v>0.49603174603174605</c:v>
                </c:pt>
                <c:pt idx="2">
                  <c:v>0.94696969696969668</c:v>
                </c:pt>
                <c:pt idx="4">
                  <c:v>0</c:v>
                </c:pt>
                <c:pt idx="5">
                  <c:v>#N/A</c:v>
                </c:pt>
                <c:pt idx="6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4">
                  <c:v>#N/A</c:v>
                </c:pt>
                <c:pt idx="45">
                  <c:v>0</c:v>
                </c:pt>
                <c:pt idx="46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E0-4464-B59C-AF452FB05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8436320"/>
        <c:axId val="448437280"/>
      </c:barChart>
      <c:catAx>
        <c:axId val="44843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8437280"/>
        <c:crosses val="autoZero"/>
        <c:auto val="1"/>
        <c:lblAlgn val="ctr"/>
        <c:lblOffset val="100"/>
        <c:noMultiLvlLbl val="0"/>
      </c:catAx>
      <c:valAx>
        <c:axId val="448437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8436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64</xdr:row>
      <xdr:rowOff>155863</xdr:rowOff>
    </xdr:from>
    <xdr:to>
      <xdr:col>16</xdr:col>
      <xdr:colOff>337681</xdr:colOff>
      <xdr:row>104</xdr:row>
      <xdr:rowOff>57669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DD4CAB4-2541-B56C-C78C-94374BE98C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106</xdr:row>
      <xdr:rowOff>23812</xdr:rowOff>
    </xdr:from>
    <xdr:to>
      <xdr:col>16</xdr:col>
      <xdr:colOff>335776</xdr:colOff>
      <xdr:row>145</xdr:row>
      <xdr:rowOff>136121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0B8088-2194-45AB-8D28-EE14C024A7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D43BFB-8673-4264-B6A2-BFBD4A88C988}" name="Tabla1" displayName="Tabla1" ref="B5:C20" totalsRowShown="0" headerRowBorderDxfId="58" tableBorderDxfId="57" totalsRowBorderDxfId="56">
  <autoFilter ref="B5:C20" xr:uid="{7CD43BFB-8673-4264-B6A2-BFBD4A88C988}"/>
  <tableColumns count="2">
    <tableColumn id="1" xr3:uid="{A1411AE1-BD1C-4977-81F0-13C760A1E6A4}" name="Muestreador" dataDxfId="55"/>
    <tableColumn id="2" xr3:uid="{50181854-DBC4-4D19-9592-C13FA26CA768}" name="Caudal" dataDxfId="5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7"/>
  <sheetViews>
    <sheetView zoomScaleNormal="100" workbookViewId="0">
      <selection activeCell="E8" sqref="E8"/>
    </sheetView>
  </sheetViews>
  <sheetFormatPr baseColWidth="10" defaultColWidth="8.88671875" defaultRowHeight="17.399999999999999" x14ac:dyDescent="0.3"/>
  <cols>
    <col min="1" max="1" width="8.88671875" style="3"/>
    <col min="2" max="2" width="25.33203125" style="3" customWidth="1"/>
    <col min="3" max="3" width="26.5546875" style="3" customWidth="1"/>
    <col min="4" max="4" width="22.33203125" style="3" customWidth="1"/>
    <col min="5" max="5" width="20.6640625" style="3" customWidth="1"/>
    <col min="6" max="6" width="13.33203125" style="3" customWidth="1"/>
    <col min="7" max="7" width="13.6640625" style="3" customWidth="1"/>
    <col min="8" max="8" width="23.109375" style="3" customWidth="1"/>
    <col min="9" max="9" width="11.5546875" style="3" customWidth="1"/>
    <col min="10" max="16384" width="8.88671875" style="3"/>
  </cols>
  <sheetData>
    <row r="2" spans="2:10" ht="25.2" x14ac:dyDescent="0.3">
      <c r="B2" s="46" t="s">
        <v>0</v>
      </c>
      <c r="C2" s="46"/>
      <c r="D2" s="46"/>
      <c r="E2" s="46"/>
      <c r="F2" s="46"/>
      <c r="G2" s="46"/>
      <c r="H2" s="46"/>
      <c r="I2" s="46"/>
      <c r="J2" s="46"/>
    </row>
    <row r="3" spans="2:10" ht="50.4" x14ac:dyDescent="0.3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2:10" ht="34.799999999999997" x14ac:dyDescent="0.3">
      <c r="B4" s="2" t="s">
        <v>37</v>
      </c>
      <c r="C4" s="2" t="s">
        <v>10</v>
      </c>
      <c r="D4" s="2" t="s">
        <v>26</v>
      </c>
      <c r="E4" s="2" t="s">
        <v>12</v>
      </c>
      <c r="F4" s="2" t="s">
        <v>11</v>
      </c>
      <c r="G4" s="2" t="s">
        <v>11</v>
      </c>
      <c r="H4" s="2" t="s">
        <v>43</v>
      </c>
      <c r="I4" s="2"/>
      <c r="J4" s="2">
        <v>1</v>
      </c>
    </row>
    <row r="5" spans="2:10" ht="34.799999999999997" x14ac:dyDescent="0.3">
      <c r="B5" s="2" t="s">
        <v>37</v>
      </c>
      <c r="C5" s="2" t="s">
        <v>10</v>
      </c>
      <c r="D5" s="2" t="s">
        <v>27</v>
      </c>
      <c r="E5" s="2" t="s">
        <v>13</v>
      </c>
      <c r="F5" s="2" t="s">
        <v>11</v>
      </c>
      <c r="G5" s="2" t="s">
        <v>11</v>
      </c>
      <c r="H5" s="2" t="s">
        <v>43</v>
      </c>
      <c r="I5" s="2"/>
      <c r="J5" s="2">
        <v>2</v>
      </c>
    </row>
    <row r="6" spans="2:10" ht="52.2" x14ac:dyDescent="0.3">
      <c r="B6" s="2" t="s">
        <v>37</v>
      </c>
      <c r="C6" s="2" t="s">
        <v>10</v>
      </c>
      <c r="D6" s="2" t="s">
        <v>28</v>
      </c>
      <c r="E6" s="2" t="s">
        <v>14</v>
      </c>
      <c r="F6" s="2" t="s">
        <v>11</v>
      </c>
      <c r="G6" s="2" t="s">
        <v>11</v>
      </c>
      <c r="H6" s="2" t="s">
        <v>46</v>
      </c>
      <c r="I6" s="2"/>
      <c r="J6" s="2">
        <v>3</v>
      </c>
    </row>
    <row r="7" spans="2:10" ht="34.799999999999997" x14ac:dyDescent="0.3">
      <c r="B7" s="2" t="s">
        <v>37</v>
      </c>
      <c r="C7" s="2" t="s">
        <v>10</v>
      </c>
      <c r="D7" s="2" t="s">
        <v>29</v>
      </c>
      <c r="E7" s="2" t="s">
        <v>15</v>
      </c>
      <c r="F7" s="2" t="s">
        <v>11</v>
      </c>
      <c r="G7" s="2" t="s">
        <v>11</v>
      </c>
      <c r="H7" s="2" t="s">
        <v>43</v>
      </c>
      <c r="I7" s="2"/>
      <c r="J7" s="2">
        <v>4</v>
      </c>
    </row>
    <row r="8" spans="2:10" ht="52.2" x14ac:dyDescent="0.3">
      <c r="B8" s="2" t="s">
        <v>37</v>
      </c>
      <c r="C8" s="2" t="s">
        <v>10</v>
      </c>
      <c r="D8" s="2" t="s">
        <v>30</v>
      </c>
      <c r="E8" s="2" t="s">
        <v>16</v>
      </c>
      <c r="F8" s="2" t="s">
        <v>11</v>
      </c>
      <c r="G8" s="2" t="s">
        <v>11</v>
      </c>
      <c r="H8" s="2" t="s">
        <v>43</v>
      </c>
      <c r="I8" s="2"/>
      <c r="J8" s="2">
        <v>5</v>
      </c>
    </row>
    <row r="9" spans="2:10" ht="34.799999999999997" x14ac:dyDescent="0.3">
      <c r="B9" s="2" t="s">
        <v>37</v>
      </c>
      <c r="C9" s="2" t="s">
        <v>10</v>
      </c>
      <c r="D9" s="2" t="s">
        <v>31</v>
      </c>
      <c r="E9" s="2" t="s">
        <v>17</v>
      </c>
      <c r="F9" s="2" t="s">
        <v>11</v>
      </c>
      <c r="G9" s="2" t="s">
        <v>11</v>
      </c>
      <c r="H9" s="2" t="s">
        <v>43</v>
      </c>
      <c r="I9" s="2"/>
      <c r="J9" s="2">
        <v>6</v>
      </c>
    </row>
    <row r="10" spans="2:10" ht="52.2" x14ac:dyDescent="0.3">
      <c r="B10" s="2" t="s">
        <v>37</v>
      </c>
      <c r="C10" s="2" t="s">
        <v>10</v>
      </c>
      <c r="D10" s="2" t="s">
        <v>32</v>
      </c>
      <c r="E10" s="2" t="s">
        <v>18</v>
      </c>
      <c r="F10" s="2" t="s">
        <v>11</v>
      </c>
      <c r="G10" s="2" t="s">
        <v>11</v>
      </c>
      <c r="H10" s="2" t="s">
        <v>46</v>
      </c>
      <c r="I10" s="2"/>
      <c r="J10" s="2">
        <v>7</v>
      </c>
    </row>
    <row r="11" spans="2:10" ht="52.2" x14ac:dyDescent="0.3">
      <c r="B11" s="2" t="s">
        <v>37</v>
      </c>
      <c r="C11" s="2" t="s">
        <v>10</v>
      </c>
      <c r="D11" s="2" t="s">
        <v>33</v>
      </c>
      <c r="E11" s="2" t="s">
        <v>19</v>
      </c>
      <c r="F11" s="2" t="s">
        <v>11</v>
      </c>
      <c r="G11" s="2" t="s">
        <v>11</v>
      </c>
      <c r="H11" s="2" t="s">
        <v>46</v>
      </c>
      <c r="I11" s="2"/>
      <c r="J11" s="2">
        <v>8</v>
      </c>
    </row>
    <row r="12" spans="2:10" ht="34.799999999999997" x14ac:dyDescent="0.3">
      <c r="B12" s="2" t="s">
        <v>37</v>
      </c>
      <c r="C12" s="2" t="s">
        <v>35</v>
      </c>
      <c r="D12" s="2" t="s">
        <v>34</v>
      </c>
      <c r="E12" s="2" t="s">
        <v>20</v>
      </c>
      <c r="F12" s="2" t="s">
        <v>11</v>
      </c>
      <c r="G12" s="2" t="s">
        <v>11</v>
      </c>
      <c r="H12" s="2" t="s">
        <v>43</v>
      </c>
      <c r="I12" s="2"/>
      <c r="J12" s="2">
        <v>9</v>
      </c>
    </row>
    <row r="13" spans="2:10" x14ac:dyDescent="0.3">
      <c r="B13" s="2" t="s">
        <v>37</v>
      </c>
      <c r="C13" s="2" t="s">
        <v>36</v>
      </c>
      <c r="D13" s="2" t="s">
        <v>38</v>
      </c>
      <c r="E13" s="2" t="s">
        <v>21</v>
      </c>
      <c r="F13" s="2" t="s">
        <v>11</v>
      </c>
      <c r="G13" s="2" t="s">
        <v>11</v>
      </c>
      <c r="H13" s="2" t="s">
        <v>43</v>
      </c>
      <c r="I13" s="2"/>
      <c r="J13" s="2">
        <v>10</v>
      </c>
    </row>
    <row r="14" spans="2:10" ht="34.799999999999997" x14ac:dyDescent="0.3">
      <c r="B14" s="2" t="s">
        <v>37</v>
      </c>
      <c r="C14" s="2" t="s">
        <v>36</v>
      </c>
      <c r="D14" s="2" t="s">
        <v>39</v>
      </c>
      <c r="E14" s="2" t="s">
        <v>22</v>
      </c>
      <c r="F14" s="2" t="s">
        <v>11</v>
      </c>
      <c r="G14" s="2" t="s">
        <v>11</v>
      </c>
      <c r="H14" s="2" t="s">
        <v>43</v>
      </c>
      <c r="I14" s="2"/>
      <c r="J14" s="2">
        <v>11</v>
      </c>
    </row>
    <row r="15" spans="2:10" ht="52.2" x14ac:dyDescent="0.3">
      <c r="B15" s="2" t="s">
        <v>37</v>
      </c>
      <c r="C15" s="2" t="s">
        <v>36</v>
      </c>
      <c r="D15" s="2" t="s">
        <v>40</v>
      </c>
      <c r="E15" s="2" t="s">
        <v>23</v>
      </c>
      <c r="F15" s="2" t="s">
        <v>11</v>
      </c>
      <c r="G15" s="2" t="s">
        <v>11</v>
      </c>
      <c r="H15" s="2" t="s">
        <v>44</v>
      </c>
      <c r="I15" s="2"/>
      <c r="J15" s="2">
        <v>12</v>
      </c>
    </row>
    <row r="16" spans="2:10" x14ac:dyDescent="0.3">
      <c r="B16" s="2" t="s">
        <v>37</v>
      </c>
      <c r="C16" s="2" t="s">
        <v>36</v>
      </c>
      <c r="D16" s="2" t="s">
        <v>41</v>
      </c>
      <c r="E16" s="2" t="s">
        <v>24</v>
      </c>
      <c r="F16" s="2" t="s">
        <v>11</v>
      </c>
      <c r="G16" s="2" t="s">
        <v>11</v>
      </c>
      <c r="H16" s="2" t="s">
        <v>43</v>
      </c>
      <c r="I16" s="2"/>
      <c r="J16" s="2">
        <v>13</v>
      </c>
    </row>
    <row r="17" spans="2:10" ht="52.2" x14ac:dyDescent="0.3">
      <c r="B17" s="2" t="s">
        <v>37</v>
      </c>
      <c r="C17" s="2" t="s">
        <v>10</v>
      </c>
      <c r="D17" s="2" t="s">
        <v>42</v>
      </c>
      <c r="E17" s="2" t="s">
        <v>25</v>
      </c>
      <c r="F17" s="2" t="s">
        <v>11</v>
      </c>
      <c r="G17" s="2" t="s">
        <v>11</v>
      </c>
      <c r="H17" s="2" t="s">
        <v>45</v>
      </c>
      <c r="I17" s="2"/>
      <c r="J17" s="2">
        <v>14</v>
      </c>
    </row>
  </sheetData>
  <mergeCells count="1">
    <mergeCell ref="B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BA1C4-313D-4AC8-AF24-D06729C4690B}">
  <dimension ref="A2:E20"/>
  <sheetViews>
    <sheetView workbookViewId="0">
      <selection activeCell="G20" sqref="G20"/>
    </sheetView>
  </sheetViews>
  <sheetFormatPr baseColWidth="10" defaultRowHeight="17.399999999999999" x14ac:dyDescent="0.4"/>
  <cols>
    <col min="1" max="3" width="11.5546875" style="4"/>
    <col min="4" max="4" width="29.109375" style="4" customWidth="1"/>
    <col min="5" max="16384" width="11.5546875" style="4"/>
  </cols>
  <sheetData>
    <row r="2" spans="1:5" ht="46.8" customHeight="1" x14ac:dyDescent="0.4">
      <c r="A2" s="49" t="s">
        <v>83</v>
      </c>
      <c r="B2" s="50"/>
      <c r="C2" s="50"/>
      <c r="D2" s="50"/>
      <c r="E2" s="50"/>
    </row>
    <row r="3" spans="1:5" x14ac:dyDescent="0.4">
      <c r="A3" s="51" t="s">
        <v>96</v>
      </c>
      <c r="B3" s="52"/>
      <c r="C3" s="52"/>
      <c r="D3" s="52"/>
    </row>
    <row r="4" spans="1:5" ht="18" thickBot="1" x14ac:dyDescent="0.45">
      <c r="A4" s="55" t="s">
        <v>85</v>
      </c>
      <c r="B4" s="55"/>
      <c r="C4" s="55"/>
      <c r="D4" s="55"/>
    </row>
    <row r="5" spans="1:5" ht="18" thickBot="1" x14ac:dyDescent="0.45">
      <c r="A5" s="56" t="s">
        <v>84</v>
      </c>
      <c r="B5" s="57"/>
      <c r="C5" s="57"/>
      <c r="D5" s="44" t="s">
        <v>71</v>
      </c>
    </row>
    <row r="6" spans="1:5" ht="18" thickBot="1" x14ac:dyDescent="0.45">
      <c r="A6" s="47" t="s">
        <v>91</v>
      </c>
      <c r="B6" s="47"/>
      <c r="C6" s="47"/>
      <c r="D6" s="45">
        <f>VLOOKUP(D5,Tabla1[],2,FALSE)</f>
        <v>2.2000000000000002</v>
      </c>
    </row>
    <row r="7" spans="1:5" ht="18" thickBot="1" x14ac:dyDescent="0.45">
      <c r="A7" s="56" t="s">
        <v>98</v>
      </c>
      <c r="B7" s="57"/>
      <c r="C7" s="57"/>
      <c r="D7" s="44">
        <v>3</v>
      </c>
    </row>
    <row r="8" spans="1:5" x14ac:dyDescent="0.4">
      <c r="A8" s="54" t="s">
        <v>94</v>
      </c>
      <c r="B8" s="54"/>
      <c r="C8" s="54"/>
      <c r="D8" s="43">
        <f>D7/(0.1*3)</f>
        <v>9.9999999999999982</v>
      </c>
    </row>
    <row r="9" spans="1:5" x14ac:dyDescent="0.4">
      <c r="A9" s="53" t="s">
        <v>92</v>
      </c>
      <c r="B9" s="53"/>
      <c r="C9" s="53"/>
      <c r="D9" s="40">
        <f>D8/D6</f>
        <v>4.5454545454545441</v>
      </c>
    </row>
    <row r="10" spans="1:5" x14ac:dyDescent="0.4">
      <c r="A10" s="53" t="s">
        <v>93</v>
      </c>
      <c r="B10" s="53"/>
      <c r="C10" s="53"/>
      <c r="D10" s="40">
        <f>+D9/60</f>
        <v>7.5757575757575732E-2</v>
      </c>
    </row>
    <row r="11" spans="1:5" ht="34.799999999999997" x14ac:dyDescent="0.4">
      <c r="A11" s="48" t="s">
        <v>95</v>
      </c>
      <c r="B11" s="48"/>
      <c r="C11" s="48"/>
      <c r="D11" s="41" t="str" cm="1">
        <f t="array" ref="D11">_xlfn.IFS(D10&lt;8,"PUEDE MEDIR DENTRO DE LA JORNADA DE 8 H",D10&gt;8,"NO PUEDE MEDIR DENTRO DE LA JORNADA DE 8H")</f>
        <v>PUEDE MEDIR DENTRO DE LA JORNADA DE 8 H</v>
      </c>
    </row>
    <row r="12" spans="1:5" x14ac:dyDescent="0.4">
      <c r="A12" s="58"/>
      <c r="B12" s="58"/>
      <c r="C12" s="58"/>
      <c r="D12" s="9"/>
    </row>
    <row r="13" spans="1:5" ht="18" thickBot="1" x14ac:dyDescent="0.45">
      <c r="A13" s="55" t="s">
        <v>88</v>
      </c>
      <c r="B13" s="55"/>
      <c r="C13" s="55"/>
      <c r="D13" s="55"/>
    </row>
    <row r="14" spans="1:5" ht="18" thickBot="1" x14ac:dyDescent="0.45">
      <c r="A14" s="56" t="s">
        <v>84</v>
      </c>
      <c r="B14" s="57"/>
      <c r="C14" s="57"/>
      <c r="D14" s="44" t="s">
        <v>62</v>
      </c>
    </row>
    <row r="15" spans="1:5" ht="18" thickBot="1" x14ac:dyDescent="0.45">
      <c r="A15" s="47" t="s">
        <v>86</v>
      </c>
      <c r="B15" s="47"/>
      <c r="C15" s="47"/>
      <c r="D15" s="45">
        <f>VLOOKUP(D14,Tabla1[],2,FALSE)</f>
        <v>2.2000000000000002</v>
      </c>
      <c r="E15" s="42" t="s">
        <v>97</v>
      </c>
    </row>
    <row r="16" spans="1:5" ht="18" thickBot="1" x14ac:dyDescent="0.45">
      <c r="A16" s="56" t="s">
        <v>99</v>
      </c>
      <c r="B16" s="57"/>
      <c r="C16" s="57"/>
      <c r="D16" s="44">
        <v>10</v>
      </c>
      <c r="E16" s="12" t="str" cm="1">
        <f t="array" ref="E16">_xlfn.IFS(D16=3,"FTIR",D16=10,"DXR")</f>
        <v>DXR</v>
      </c>
    </row>
    <row r="17" spans="1:4" x14ac:dyDescent="0.4">
      <c r="A17" s="54" t="s">
        <v>94</v>
      </c>
      <c r="B17" s="54"/>
      <c r="C17" s="54"/>
      <c r="D17" s="43">
        <f>D16/(0.1*0.05)</f>
        <v>1999.9999999999995</v>
      </c>
    </row>
    <row r="18" spans="1:4" x14ac:dyDescent="0.4">
      <c r="A18" s="53" t="s">
        <v>87</v>
      </c>
      <c r="B18" s="53"/>
      <c r="C18" s="53"/>
      <c r="D18" s="40">
        <f>D17/D15</f>
        <v>909.09090909090878</v>
      </c>
    </row>
    <row r="19" spans="1:4" x14ac:dyDescent="0.4">
      <c r="A19" s="53" t="s">
        <v>93</v>
      </c>
      <c r="B19" s="53"/>
      <c r="C19" s="53"/>
      <c r="D19" s="40">
        <f>+D18/60</f>
        <v>15.151515151515147</v>
      </c>
    </row>
    <row r="20" spans="1:4" ht="34.799999999999997" x14ac:dyDescent="0.4">
      <c r="A20" s="48" t="s">
        <v>95</v>
      </c>
      <c r="B20" s="48"/>
      <c r="C20" s="48"/>
      <c r="D20" s="41" t="str" cm="1">
        <f t="array" ref="D20">_xlfn.IFS(D19&lt;8,"PUEDE MEDIR DENTRO DE LA JORNADA DE 8 H",D19&gt;8,"NO PUEDE MEDIR DENTRO DE LA JORNADA DE 8H")</f>
        <v>NO PUEDE MEDIR DENTRO DE LA JORNADA DE 8H</v>
      </c>
    </row>
  </sheetData>
  <mergeCells count="19">
    <mergeCell ref="A9:C9"/>
    <mergeCell ref="A12:C12"/>
    <mergeCell ref="A14:C14"/>
    <mergeCell ref="A15:C15"/>
    <mergeCell ref="A20:C20"/>
    <mergeCell ref="A11:C11"/>
    <mergeCell ref="A2:E2"/>
    <mergeCell ref="A3:D3"/>
    <mergeCell ref="A10:C10"/>
    <mergeCell ref="A19:C19"/>
    <mergeCell ref="A8:C8"/>
    <mergeCell ref="A17:C17"/>
    <mergeCell ref="A4:D4"/>
    <mergeCell ref="A13:D13"/>
    <mergeCell ref="A5:C5"/>
    <mergeCell ref="A6:C6"/>
    <mergeCell ref="A7:C7"/>
    <mergeCell ref="A16:C16"/>
    <mergeCell ref="A18:C18"/>
  </mergeCells>
  <conditionalFormatting sqref="D10">
    <cfRule type="cellIs" dxfId="53" priority="5" operator="lessThan">
      <formula>8</formula>
    </cfRule>
    <cfRule type="cellIs" dxfId="52" priority="6" operator="greaterThan">
      <formula>8</formula>
    </cfRule>
  </conditionalFormatting>
  <conditionalFormatting sqref="D11">
    <cfRule type="containsText" dxfId="51" priority="1" operator="containsText" text="NO">
      <formula>NOT(ISERROR(SEARCH("NO",D11)))</formula>
    </cfRule>
    <cfRule type="containsText" dxfId="50" priority="2" operator="containsText" text="PUEDE MEDIR DENTRO DE LA ">
      <formula>NOT(ISERROR(SEARCH("PUEDE MEDIR DENTRO DE LA ",D11)))</formula>
    </cfRule>
    <cfRule type="containsText" dxfId="49" priority="3" operator="containsText" text="NO PUEDE">
      <formula>NOT(ISERROR(SEARCH("NO PUEDE",D11)))</formula>
    </cfRule>
  </conditionalFormatting>
  <conditionalFormatting sqref="D19">
    <cfRule type="cellIs" dxfId="48" priority="11" operator="lessThan">
      <formula>8</formula>
    </cfRule>
    <cfRule type="cellIs" dxfId="47" priority="12" operator="greaterThan">
      <formula>8</formula>
    </cfRule>
  </conditionalFormatting>
  <conditionalFormatting sqref="D20">
    <cfRule type="containsText" dxfId="46" priority="4" operator="containsText" text="NO">
      <formula>NOT(ISERROR(SEARCH("NO",D20)))</formula>
    </cfRule>
    <cfRule type="containsText" dxfId="45" priority="9" operator="containsText" text="PUEDE MEDIR DENTRO DE LA ">
      <formula>NOT(ISERROR(SEARCH("PUEDE MEDIR DENTRO DE LA ",D20)))</formula>
    </cfRule>
    <cfRule type="containsText" dxfId="44" priority="10" operator="containsText" text="NO PUEDE">
      <formula>NOT(ISERROR(SEARCH("NO PUEDE",D20)))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05A71C-3883-4428-A678-C801BDF097FD}">
          <x14:formula1>
            <xm:f>DATOS!$B$6:$B$20</xm:f>
          </x14:formula1>
          <xm:sqref>D5 D14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E2320-E479-4E2F-81C1-EB706568E3A8}">
  <dimension ref="A1:U61"/>
  <sheetViews>
    <sheetView tabSelected="1" topLeftCell="A3" zoomScale="70" zoomScaleNormal="70" workbookViewId="0">
      <selection activeCell="D6" sqref="D6"/>
    </sheetView>
  </sheetViews>
  <sheetFormatPr baseColWidth="10" defaultRowHeight="17.399999999999999" x14ac:dyDescent="0.4"/>
  <cols>
    <col min="1" max="1" width="15.88671875" style="4" customWidth="1"/>
    <col min="2" max="2" width="15.6640625" style="4" customWidth="1"/>
    <col min="3" max="3" width="18.109375" style="12" customWidth="1"/>
    <col min="4" max="4" width="11" style="12" customWidth="1"/>
    <col min="5" max="5" width="6.109375" style="12" customWidth="1"/>
    <col min="6" max="6" width="7.77734375" style="12" customWidth="1"/>
    <col min="7" max="7" width="13" style="4" bestFit="1" customWidth="1"/>
    <col min="8" max="8" width="13" style="4" customWidth="1"/>
    <col min="9" max="20" width="11.5546875" style="4"/>
    <col min="21" max="21" width="28.77734375" style="4" customWidth="1"/>
    <col min="22" max="16384" width="11.5546875" style="4"/>
  </cols>
  <sheetData>
    <row r="1" spans="1:21" x14ac:dyDescent="0.4">
      <c r="B1" s="62" t="s">
        <v>82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4"/>
    </row>
    <row r="2" spans="1:21" x14ac:dyDescent="0.4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7"/>
    </row>
    <row r="3" spans="1:21" x14ac:dyDescent="0.4">
      <c r="B3" s="68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70"/>
    </row>
    <row r="4" spans="1:21" x14ac:dyDescent="0.4">
      <c r="J4" s="72" t="s">
        <v>50</v>
      </c>
      <c r="K4" s="71"/>
      <c r="L4" s="71"/>
      <c r="M4" s="71"/>
      <c r="N4" s="73"/>
      <c r="O4" s="71" t="s">
        <v>51</v>
      </c>
      <c r="P4" s="71"/>
      <c r="Q4" s="71"/>
      <c r="R4" s="71"/>
      <c r="S4" s="71"/>
      <c r="T4" s="71"/>
    </row>
    <row r="5" spans="1:21" ht="63" customHeight="1" x14ac:dyDescent="0.4">
      <c r="A5" s="6" t="s">
        <v>4</v>
      </c>
      <c r="B5" s="8" t="s">
        <v>47</v>
      </c>
      <c r="C5" s="6" t="s">
        <v>65</v>
      </c>
      <c r="D5" s="6" t="s">
        <v>68</v>
      </c>
      <c r="E5" s="6" t="s">
        <v>66</v>
      </c>
      <c r="F5" s="6" t="s">
        <v>67</v>
      </c>
      <c r="G5" s="6" t="s">
        <v>48</v>
      </c>
      <c r="H5" s="6" t="s">
        <v>80</v>
      </c>
      <c r="I5" s="6" t="s">
        <v>49</v>
      </c>
      <c r="J5" s="5" t="s">
        <v>53</v>
      </c>
      <c r="K5" s="5" t="s">
        <v>54</v>
      </c>
      <c r="L5" s="5" t="s">
        <v>57</v>
      </c>
      <c r="M5" s="5" t="s">
        <v>81</v>
      </c>
      <c r="N5" s="23" t="s">
        <v>55</v>
      </c>
      <c r="O5" s="21" t="s">
        <v>53</v>
      </c>
      <c r="P5" s="5" t="s">
        <v>54</v>
      </c>
      <c r="Q5" s="5" t="s">
        <v>56</v>
      </c>
      <c r="R5" s="5" t="s">
        <v>59</v>
      </c>
      <c r="S5" s="5" t="s">
        <v>58</v>
      </c>
      <c r="T5" s="5" t="s">
        <v>55</v>
      </c>
      <c r="U5" s="13" t="s">
        <v>52</v>
      </c>
    </row>
    <row r="6" spans="1:21" x14ac:dyDescent="0.4">
      <c r="A6" s="59" t="s">
        <v>12</v>
      </c>
      <c r="B6" s="33">
        <v>45292</v>
      </c>
      <c r="C6" s="11">
        <v>1</v>
      </c>
      <c r="D6" s="11" t="s">
        <v>62</v>
      </c>
      <c r="E6" s="14">
        <v>0.33333333333333331</v>
      </c>
      <c r="F6" s="14">
        <v>0.66666666666666663</v>
      </c>
      <c r="G6" s="15">
        <f>+(F6-E6)*1440</f>
        <v>480</v>
      </c>
      <c r="H6" s="15">
        <f>VLOOKUP(D6,Tabla1[],2,FALSE)</f>
        <v>2.2000000000000002</v>
      </c>
      <c r="I6" s="26">
        <f>+H6*G6</f>
        <v>1056</v>
      </c>
      <c r="J6" s="26">
        <v>250</v>
      </c>
      <c r="K6" s="26">
        <f>+J6/1000</f>
        <v>0.25</v>
      </c>
      <c r="L6" s="26">
        <f>+K6/(I6/1000)</f>
        <v>0.23674242424242423</v>
      </c>
      <c r="M6" s="26">
        <f>+L6*480/G6</f>
        <v>0.23674242424242423</v>
      </c>
      <c r="N6" s="27">
        <f>+(M6/3)</f>
        <v>7.8914141414141409E-2</v>
      </c>
      <c r="O6" s="28">
        <v>10.199999999999999</v>
      </c>
      <c r="P6" s="26">
        <f>+O6/1000</f>
        <v>1.0199999999999999E-2</v>
      </c>
      <c r="Q6" s="32">
        <f>+P6/K6</f>
        <v>4.0799999999999996E-2</v>
      </c>
      <c r="R6" s="26">
        <f>+P6/(I6/1000)</f>
        <v>9.6590909090909071E-3</v>
      </c>
      <c r="S6" s="26">
        <f>+R6*480/G6</f>
        <v>9.6590909090909071E-3</v>
      </c>
      <c r="T6" s="27">
        <f>+(S6/0.05)</f>
        <v>0.19318181818181812</v>
      </c>
      <c r="U6" s="7"/>
    </row>
    <row r="7" spans="1:21" x14ac:dyDescent="0.4">
      <c r="A7" s="60"/>
      <c r="B7" s="33">
        <f>+B6+121</f>
        <v>45413</v>
      </c>
      <c r="C7" s="11">
        <v>2</v>
      </c>
      <c r="D7" s="11" t="s">
        <v>75</v>
      </c>
      <c r="E7" s="14">
        <v>0.33333333333333331</v>
      </c>
      <c r="F7" s="14">
        <v>0.66666666666666663</v>
      </c>
      <c r="G7" s="15">
        <f>+(F7-E7)*1440</f>
        <v>480</v>
      </c>
      <c r="H7" s="15">
        <f>VLOOKUP(D7,Tabla1[],2,FALSE)</f>
        <v>4.2</v>
      </c>
      <c r="I7" s="26">
        <f>+H7*G7</f>
        <v>2016</v>
      </c>
      <c r="J7" s="26">
        <v>4500</v>
      </c>
      <c r="K7" s="26">
        <f t="shared" ref="K7:K8" si="0">+J7/1000</f>
        <v>4.5</v>
      </c>
      <c r="L7" s="26">
        <f>+K7/(I7/1000)</f>
        <v>2.2321428571428572</v>
      </c>
      <c r="M7" s="26">
        <f>+L7*480/G7</f>
        <v>2.2321428571428572</v>
      </c>
      <c r="N7" s="27">
        <f>+(M7/3)</f>
        <v>0.74404761904761907</v>
      </c>
      <c r="O7" s="28">
        <v>50</v>
      </c>
      <c r="P7" s="26">
        <f t="shared" ref="P7:P60" si="1">+O7/1000</f>
        <v>0.05</v>
      </c>
      <c r="Q7" s="32">
        <f t="shared" ref="Q7:Q8" si="2">+P7/K7</f>
        <v>1.1111111111111112E-2</v>
      </c>
      <c r="R7" s="26">
        <f t="shared" ref="R7:R8" si="3">+P7/(I7/1000)</f>
        <v>2.4801587301587304E-2</v>
      </c>
      <c r="S7" s="26">
        <f t="shared" ref="S7:S8" si="4">+R7*480/G7</f>
        <v>2.4801587301587304E-2</v>
      </c>
      <c r="T7" s="27">
        <f t="shared" ref="T7:T60" si="5">+(S7/0.05)</f>
        <v>0.49603174603174605</v>
      </c>
      <c r="U7" s="7"/>
    </row>
    <row r="8" spans="1:21" x14ac:dyDescent="0.4">
      <c r="A8" s="61"/>
      <c r="B8" s="33">
        <f>+B7+123</f>
        <v>45536</v>
      </c>
      <c r="C8" s="11">
        <v>3</v>
      </c>
      <c r="D8" s="11" t="s">
        <v>62</v>
      </c>
      <c r="E8" s="14">
        <v>0.25</v>
      </c>
      <c r="F8" s="14">
        <v>0.58333333333333337</v>
      </c>
      <c r="G8" s="15">
        <f>+(F8-E8)*1440</f>
        <v>480.00000000000006</v>
      </c>
      <c r="H8" s="15">
        <f>VLOOKUP(D8,Tabla1[],2,FALSE)</f>
        <v>2.2000000000000002</v>
      </c>
      <c r="I8" s="26">
        <f>+H8*G8</f>
        <v>1056.0000000000002</v>
      </c>
      <c r="J8" s="26">
        <v>4500</v>
      </c>
      <c r="K8" s="26">
        <f t="shared" si="0"/>
        <v>4.5</v>
      </c>
      <c r="L8" s="26">
        <f>+K8/(I8/1000)</f>
        <v>4.2613636363636349</v>
      </c>
      <c r="M8" s="26">
        <f>+L8*480/G8</f>
        <v>4.2613636363636349</v>
      </c>
      <c r="N8" s="27">
        <f>+(M8/3)</f>
        <v>1.420454545454545</v>
      </c>
      <c r="O8" s="28">
        <v>50</v>
      </c>
      <c r="P8" s="26">
        <f t="shared" si="1"/>
        <v>0.05</v>
      </c>
      <c r="Q8" s="32">
        <f t="shared" si="2"/>
        <v>1.1111111111111112E-2</v>
      </c>
      <c r="R8" s="26">
        <f t="shared" si="3"/>
        <v>4.7348484848484841E-2</v>
      </c>
      <c r="S8" s="26">
        <f t="shared" si="4"/>
        <v>4.7348484848484834E-2</v>
      </c>
      <c r="T8" s="27">
        <f t="shared" si="5"/>
        <v>0.94696969696969668</v>
      </c>
      <c r="U8" s="7"/>
    </row>
    <row r="9" spans="1:21" ht="6.6" customHeight="1" x14ac:dyDescent="0.4">
      <c r="A9" s="17"/>
      <c r="B9" s="16"/>
      <c r="C9" s="18"/>
      <c r="D9" s="18"/>
      <c r="E9" s="19"/>
      <c r="F9" s="19"/>
      <c r="G9" s="20"/>
      <c r="H9" s="20"/>
      <c r="I9" s="29"/>
      <c r="J9" s="30"/>
      <c r="K9" s="30"/>
      <c r="L9" s="30"/>
      <c r="M9" s="30"/>
      <c r="N9" s="31"/>
      <c r="O9" s="31"/>
      <c r="P9" s="30"/>
      <c r="Q9" s="30"/>
      <c r="R9" s="30"/>
      <c r="S9" s="30"/>
      <c r="T9" s="30"/>
      <c r="U9" s="16"/>
    </row>
    <row r="10" spans="1:21" x14ac:dyDescent="0.4">
      <c r="A10" s="59" t="s">
        <v>13</v>
      </c>
      <c r="B10" s="33">
        <v>45292</v>
      </c>
      <c r="C10" s="11">
        <v>2</v>
      </c>
      <c r="D10" s="11" t="s">
        <v>75</v>
      </c>
      <c r="E10" s="14">
        <v>0.25</v>
      </c>
      <c r="F10" s="14">
        <v>0.58333333333333337</v>
      </c>
      <c r="G10" s="15">
        <f t="shared" ref="G10:G60" si="6">+(F10-E10)*1440</f>
        <v>480.00000000000006</v>
      </c>
      <c r="H10" s="15">
        <f>VLOOKUP(D10,Tabla1[],2,FALSE)</f>
        <v>4.2</v>
      </c>
      <c r="I10" s="26">
        <f t="shared" ref="I10:I60" si="7">+H10*G10</f>
        <v>2016.0000000000002</v>
      </c>
      <c r="J10" s="26">
        <v>3500</v>
      </c>
      <c r="K10" s="26">
        <f>+J10/1000</f>
        <v>3.5</v>
      </c>
      <c r="L10" s="26">
        <f t="shared" ref="L10:L12" si="8">+K10/(I10/1000)</f>
        <v>1.7361111111111112</v>
      </c>
      <c r="M10" s="26">
        <f t="shared" ref="M10:M12" si="9">+L10*480/G10</f>
        <v>1.7361111111111109</v>
      </c>
      <c r="N10" s="27">
        <f t="shared" ref="N10:N12" si="10">+(M10/3)</f>
        <v>0.57870370370370361</v>
      </c>
      <c r="O10" s="28"/>
      <c r="P10" s="26">
        <f t="shared" si="1"/>
        <v>0</v>
      </c>
      <c r="Q10" s="32">
        <f t="shared" ref="Q10:Q12" si="11">+P10/K10</f>
        <v>0</v>
      </c>
      <c r="R10" s="26">
        <f t="shared" ref="R10:R12" si="12">+P10/(I10/1000)</f>
        <v>0</v>
      </c>
      <c r="S10" s="26">
        <f t="shared" ref="S10:S12" si="13">+R10*480/G10</f>
        <v>0</v>
      </c>
      <c r="T10" s="27">
        <f t="shared" si="5"/>
        <v>0</v>
      </c>
      <c r="U10" s="7"/>
    </row>
    <row r="11" spans="1:21" x14ac:dyDescent="0.4">
      <c r="A11" s="60"/>
      <c r="B11" s="33">
        <f>+B10+121</f>
        <v>45413</v>
      </c>
      <c r="C11" s="11"/>
      <c r="D11" s="11"/>
      <c r="E11" s="14"/>
      <c r="F11" s="14"/>
      <c r="G11" s="15">
        <f>+(F11-E11)*1440</f>
        <v>0</v>
      </c>
      <c r="H11" s="15" t="e">
        <f>VLOOKUP(D11,Tabla1[],2,FALSE)</f>
        <v>#N/A</v>
      </c>
      <c r="I11" s="26" t="e">
        <f>+H11*G11</f>
        <v>#N/A</v>
      </c>
      <c r="J11" s="26"/>
      <c r="K11" s="26">
        <f>+J11/1000</f>
        <v>0</v>
      </c>
      <c r="L11" s="26" t="e">
        <f>+K11/(I11/1000)</f>
        <v>#N/A</v>
      </c>
      <c r="M11" s="26" t="e">
        <f>+L11*480/G11</f>
        <v>#N/A</v>
      </c>
      <c r="N11" s="27" t="e">
        <f>+(M11/3)</f>
        <v>#N/A</v>
      </c>
      <c r="O11" s="28"/>
      <c r="P11" s="26">
        <f t="shared" si="1"/>
        <v>0</v>
      </c>
      <c r="Q11" s="32" t="e">
        <f t="shared" si="11"/>
        <v>#DIV/0!</v>
      </c>
      <c r="R11" s="26" t="e">
        <f t="shared" si="12"/>
        <v>#N/A</v>
      </c>
      <c r="S11" s="26" t="e">
        <f t="shared" si="13"/>
        <v>#N/A</v>
      </c>
      <c r="T11" s="27" t="e">
        <f t="shared" si="5"/>
        <v>#N/A</v>
      </c>
      <c r="U11" s="7"/>
    </row>
    <row r="12" spans="1:21" x14ac:dyDescent="0.4">
      <c r="A12" s="61"/>
      <c r="B12" s="33">
        <f>+B11+123</f>
        <v>45536</v>
      </c>
      <c r="C12" s="11"/>
      <c r="D12" s="11"/>
      <c r="E12" s="14"/>
      <c r="F12" s="14"/>
      <c r="G12" s="15">
        <f t="shared" si="6"/>
        <v>0</v>
      </c>
      <c r="H12" s="15" t="e">
        <f>VLOOKUP(D12,Tabla1[],2,FALSE)</f>
        <v>#N/A</v>
      </c>
      <c r="I12" s="26" t="e">
        <f t="shared" si="7"/>
        <v>#N/A</v>
      </c>
      <c r="J12" s="26"/>
      <c r="K12" s="26">
        <f t="shared" ref="K12:K60" si="14">+J12/1000</f>
        <v>0</v>
      </c>
      <c r="L12" s="26" t="e">
        <f t="shared" si="8"/>
        <v>#N/A</v>
      </c>
      <c r="M12" s="26" t="e">
        <f t="shared" si="9"/>
        <v>#N/A</v>
      </c>
      <c r="N12" s="27" t="e">
        <f t="shared" si="10"/>
        <v>#N/A</v>
      </c>
      <c r="O12" s="28"/>
      <c r="P12" s="26">
        <f t="shared" si="1"/>
        <v>0</v>
      </c>
      <c r="Q12" s="32" t="e">
        <f t="shared" si="11"/>
        <v>#DIV/0!</v>
      </c>
      <c r="R12" s="26" t="e">
        <f t="shared" si="12"/>
        <v>#N/A</v>
      </c>
      <c r="S12" s="26" t="e">
        <f t="shared" si="13"/>
        <v>#N/A</v>
      </c>
      <c r="T12" s="27" t="e">
        <f t="shared" si="5"/>
        <v>#N/A</v>
      </c>
      <c r="U12" s="7"/>
    </row>
    <row r="13" spans="1:21" ht="6.6" customHeight="1" x14ac:dyDescent="0.4">
      <c r="A13" s="17"/>
      <c r="B13" s="16"/>
      <c r="C13" s="18"/>
      <c r="D13" s="18"/>
      <c r="E13" s="19"/>
      <c r="F13" s="19"/>
      <c r="G13" s="20"/>
      <c r="H13" s="20"/>
      <c r="I13" s="29"/>
      <c r="J13" s="30"/>
      <c r="K13" s="30"/>
      <c r="L13" s="30"/>
      <c r="M13" s="30"/>
      <c r="N13" s="31"/>
      <c r="O13" s="31"/>
      <c r="P13" s="30"/>
      <c r="Q13" s="30"/>
      <c r="R13" s="30"/>
      <c r="S13" s="30"/>
      <c r="T13" s="30"/>
      <c r="U13" s="16"/>
    </row>
    <row r="14" spans="1:21" x14ac:dyDescent="0.4">
      <c r="A14" s="59" t="s">
        <v>14</v>
      </c>
      <c r="B14" s="33">
        <v>45292</v>
      </c>
      <c r="C14" s="11">
        <v>3</v>
      </c>
      <c r="D14" s="11"/>
      <c r="E14" s="14"/>
      <c r="F14" s="14"/>
      <c r="G14" s="15">
        <f t="shared" si="6"/>
        <v>0</v>
      </c>
      <c r="H14" s="15" t="e">
        <f>VLOOKUP(D14,Tabla1[],2,FALSE)</f>
        <v>#N/A</v>
      </c>
      <c r="I14" s="26" t="e">
        <f t="shared" si="7"/>
        <v>#N/A</v>
      </c>
      <c r="J14" s="26"/>
      <c r="K14" s="26">
        <f t="shared" si="14"/>
        <v>0</v>
      </c>
      <c r="L14" s="26" t="e">
        <f t="shared" ref="L14:L16" si="15">+K14/(I14/1000)</f>
        <v>#N/A</v>
      </c>
      <c r="M14" s="26" t="e">
        <f t="shared" ref="M14:M16" si="16">+L14*480/G14</f>
        <v>#N/A</v>
      </c>
      <c r="N14" s="27" t="e">
        <f t="shared" ref="N14:N16" si="17">+(M14/3)</f>
        <v>#N/A</v>
      </c>
      <c r="O14" s="28"/>
      <c r="P14" s="26">
        <f t="shared" si="1"/>
        <v>0</v>
      </c>
      <c r="Q14" s="32" t="e">
        <f t="shared" ref="Q14:Q16" si="18">+P14/K14</f>
        <v>#DIV/0!</v>
      </c>
      <c r="R14" s="26" t="e">
        <f t="shared" ref="R14:R16" si="19">+P14/(I14/1000)</f>
        <v>#N/A</v>
      </c>
      <c r="S14" s="26" t="e">
        <f t="shared" ref="S14:S16" si="20">+R14*480/G14</f>
        <v>#N/A</v>
      </c>
      <c r="T14" s="27" t="e">
        <f t="shared" si="5"/>
        <v>#N/A</v>
      </c>
      <c r="U14" s="7"/>
    </row>
    <row r="15" spans="1:21" x14ac:dyDescent="0.4">
      <c r="A15" s="60"/>
      <c r="B15" s="33">
        <f>+B14+121</f>
        <v>45413</v>
      </c>
      <c r="C15" s="11"/>
      <c r="D15" s="11"/>
      <c r="E15" s="14"/>
      <c r="F15" s="14"/>
      <c r="G15" s="15">
        <f>+(F15-E15)*1440</f>
        <v>0</v>
      </c>
      <c r="H15" s="15" t="e">
        <f>VLOOKUP(D15,Tabla1[],2,FALSE)</f>
        <v>#N/A</v>
      </c>
      <c r="I15" s="26" t="e">
        <f>+H15*G15</f>
        <v>#N/A</v>
      </c>
      <c r="J15" s="26"/>
      <c r="K15" s="26">
        <f>+J15/1000</f>
        <v>0</v>
      </c>
      <c r="L15" s="26" t="e">
        <f>+K15/(I15/1000)</f>
        <v>#N/A</v>
      </c>
      <c r="M15" s="26" t="e">
        <f>+L15*480/G15</f>
        <v>#N/A</v>
      </c>
      <c r="N15" s="27" t="e">
        <f>+(M15/3)</f>
        <v>#N/A</v>
      </c>
      <c r="O15" s="28"/>
      <c r="P15" s="26">
        <f t="shared" si="1"/>
        <v>0</v>
      </c>
      <c r="Q15" s="32" t="e">
        <f t="shared" si="18"/>
        <v>#DIV/0!</v>
      </c>
      <c r="R15" s="26" t="e">
        <f t="shared" si="19"/>
        <v>#N/A</v>
      </c>
      <c r="S15" s="26" t="e">
        <f t="shared" si="20"/>
        <v>#N/A</v>
      </c>
      <c r="T15" s="27" t="e">
        <f t="shared" si="5"/>
        <v>#N/A</v>
      </c>
      <c r="U15" s="7"/>
    </row>
    <row r="16" spans="1:21" x14ac:dyDescent="0.4">
      <c r="A16" s="61"/>
      <c r="B16" s="33">
        <f>+B15+123</f>
        <v>45536</v>
      </c>
      <c r="C16" s="11"/>
      <c r="D16" s="11"/>
      <c r="E16" s="14"/>
      <c r="F16" s="14"/>
      <c r="G16" s="15">
        <f t="shared" si="6"/>
        <v>0</v>
      </c>
      <c r="H16" s="15" t="e">
        <f>VLOOKUP(D16,Tabla1[],2,FALSE)</f>
        <v>#N/A</v>
      </c>
      <c r="I16" s="26" t="e">
        <f t="shared" si="7"/>
        <v>#N/A</v>
      </c>
      <c r="J16" s="26"/>
      <c r="K16" s="26">
        <f t="shared" si="14"/>
        <v>0</v>
      </c>
      <c r="L16" s="26" t="e">
        <f t="shared" si="15"/>
        <v>#N/A</v>
      </c>
      <c r="M16" s="26" t="e">
        <f t="shared" si="16"/>
        <v>#N/A</v>
      </c>
      <c r="N16" s="27" t="e">
        <f t="shared" si="17"/>
        <v>#N/A</v>
      </c>
      <c r="O16" s="28"/>
      <c r="P16" s="26">
        <f t="shared" si="1"/>
        <v>0</v>
      </c>
      <c r="Q16" s="32" t="e">
        <f t="shared" si="18"/>
        <v>#DIV/0!</v>
      </c>
      <c r="R16" s="26" t="e">
        <f t="shared" si="19"/>
        <v>#N/A</v>
      </c>
      <c r="S16" s="26" t="e">
        <f t="shared" si="20"/>
        <v>#N/A</v>
      </c>
      <c r="T16" s="27" t="e">
        <f t="shared" si="5"/>
        <v>#N/A</v>
      </c>
      <c r="U16" s="7"/>
    </row>
    <row r="17" spans="1:21" ht="6.6" customHeight="1" x14ac:dyDescent="0.4">
      <c r="A17" s="17"/>
      <c r="B17" s="16"/>
      <c r="C17" s="18"/>
      <c r="D17" s="18"/>
      <c r="E17" s="19"/>
      <c r="F17" s="19"/>
      <c r="G17" s="20"/>
      <c r="H17" s="20"/>
      <c r="I17" s="29"/>
      <c r="J17" s="30"/>
      <c r="K17" s="30"/>
      <c r="L17" s="30"/>
      <c r="M17" s="30"/>
      <c r="N17" s="31"/>
      <c r="O17" s="31"/>
      <c r="P17" s="30"/>
      <c r="Q17" s="30"/>
      <c r="R17" s="30"/>
      <c r="S17" s="30"/>
      <c r="T17" s="30"/>
      <c r="U17" s="16"/>
    </row>
    <row r="18" spans="1:21" x14ac:dyDescent="0.4">
      <c r="A18" s="59" t="s">
        <v>15</v>
      </c>
      <c r="B18" s="33">
        <v>45292</v>
      </c>
      <c r="C18" s="11">
        <v>4</v>
      </c>
      <c r="D18" s="11"/>
      <c r="E18" s="14"/>
      <c r="F18" s="14"/>
      <c r="G18" s="15">
        <f t="shared" si="6"/>
        <v>0</v>
      </c>
      <c r="H18" s="15" t="e">
        <f>VLOOKUP(D18,Tabla1[],2,FALSE)</f>
        <v>#N/A</v>
      </c>
      <c r="I18" s="26" t="e">
        <f t="shared" si="7"/>
        <v>#N/A</v>
      </c>
      <c r="J18" s="26"/>
      <c r="K18" s="26">
        <f t="shared" si="14"/>
        <v>0</v>
      </c>
      <c r="L18" s="26" t="e">
        <f t="shared" ref="L18:L20" si="21">+K18/(I18/1000)</f>
        <v>#N/A</v>
      </c>
      <c r="M18" s="26" t="e">
        <f t="shared" ref="M18:M20" si="22">+L18*480/G18</f>
        <v>#N/A</v>
      </c>
      <c r="N18" s="27" t="e">
        <f t="shared" ref="N18:N20" si="23">+(M18/3)</f>
        <v>#N/A</v>
      </c>
      <c r="O18" s="28"/>
      <c r="P18" s="26">
        <f t="shared" si="1"/>
        <v>0</v>
      </c>
      <c r="Q18" s="32" t="e">
        <f t="shared" ref="Q18:Q20" si="24">+P18/K18</f>
        <v>#DIV/0!</v>
      </c>
      <c r="R18" s="26" t="e">
        <f t="shared" ref="R18:R20" si="25">+P18/(I18/1000)</f>
        <v>#N/A</v>
      </c>
      <c r="S18" s="26" t="e">
        <f t="shared" ref="S18:S20" si="26">+R18*480/G18</f>
        <v>#N/A</v>
      </c>
      <c r="T18" s="27" t="e">
        <f t="shared" si="5"/>
        <v>#N/A</v>
      </c>
      <c r="U18" s="7"/>
    </row>
    <row r="19" spans="1:21" x14ac:dyDescent="0.4">
      <c r="A19" s="60"/>
      <c r="B19" s="33">
        <f>+B18+121</f>
        <v>45413</v>
      </c>
      <c r="C19" s="11"/>
      <c r="D19" s="11"/>
      <c r="E19" s="14"/>
      <c r="F19" s="14"/>
      <c r="G19" s="15">
        <f>+(F19-E19)*1440</f>
        <v>0</v>
      </c>
      <c r="H19" s="15" t="e">
        <f>VLOOKUP(D19,Tabla1[],2,FALSE)</f>
        <v>#N/A</v>
      </c>
      <c r="I19" s="26" t="e">
        <f>+H19*G19</f>
        <v>#N/A</v>
      </c>
      <c r="J19" s="26"/>
      <c r="K19" s="26">
        <f>+J19/1000</f>
        <v>0</v>
      </c>
      <c r="L19" s="26" t="e">
        <f>+K19/(I19/1000)</f>
        <v>#N/A</v>
      </c>
      <c r="M19" s="26" t="e">
        <f>+L19*480/G19</f>
        <v>#N/A</v>
      </c>
      <c r="N19" s="27" t="e">
        <f>+(M19/3)</f>
        <v>#N/A</v>
      </c>
      <c r="O19" s="28"/>
      <c r="P19" s="26">
        <f t="shared" si="1"/>
        <v>0</v>
      </c>
      <c r="Q19" s="32" t="e">
        <f t="shared" si="24"/>
        <v>#DIV/0!</v>
      </c>
      <c r="R19" s="26" t="e">
        <f t="shared" si="25"/>
        <v>#N/A</v>
      </c>
      <c r="S19" s="26" t="e">
        <f t="shared" si="26"/>
        <v>#N/A</v>
      </c>
      <c r="T19" s="27" t="e">
        <f t="shared" si="5"/>
        <v>#N/A</v>
      </c>
      <c r="U19" s="7"/>
    </row>
    <row r="20" spans="1:21" x14ac:dyDescent="0.4">
      <c r="A20" s="61"/>
      <c r="B20" s="33">
        <f>+B19+123</f>
        <v>45536</v>
      </c>
      <c r="C20" s="11"/>
      <c r="D20" s="11"/>
      <c r="E20" s="14"/>
      <c r="F20" s="14"/>
      <c r="G20" s="15">
        <f t="shared" si="6"/>
        <v>0</v>
      </c>
      <c r="H20" s="15" t="e">
        <f>VLOOKUP(D20,Tabla1[],2,FALSE)</f>
        <v>#N/A</v>
      </c>
      <c r="I20" s="26" t="e">
        <f t="shared" si="7"/>
        <v>#N/A</v>
      </c>
      <c r="J20" s="26"/>
      <c r="K20" s="26">
        <f t="shared" si="14"/>
        <v>0</v>
      </c>
      <c r="L20" s="26" t="e">
        <f t="shared" si="21"/>
        <v>#N/A</v>
      </c>
      <c r="M20" s="26" t="e">
        <f t="shared" si="22"/>
        <v>#N/A</v>
      </c>
      <c r="N20" s="27" t="e">
        <f t="shared" si="23"/>
        <v>#N/A</v>
      </c>
      <c r="O20" s="28"/>
      <c r="P20" s="26">
        <f t="shared" si="1"/>
        <v>0</v>
      </c>
      <c r="Q20" s="32" t="e">
        <f t="shared" si="24"/>
        <v>#DIV/0!</v>
      </c>
      <c r="R20" s="26" t="e">
        <f t="shared" si="25"/>
        <v>#N/A</v>
      </c>
      <c r="S20" s="26" t="e">
        <f t="shared" si="26"/>
        <v>#N/A</v>
      </c>
      <c r="T20" s="27" t="e">
        <f t="shared" si="5"/>
        <v>#N/A</v>
      </c>
      <c r="U20" s="7"/>
    </row>
    <row r="21" spans="1:21" ht="6.6" customHeight="1" x14ac:dyDescent="0.4">
      <c r="A21" s="17"/>
      <c r="B21" s="16"/>
      <c r="C21" s="18"/>
      <c r="D21" s="18"/>
      <c r="E21" s="19"/>
      <c r="F21" s="19"/>
      <c r="G21" s="20"/>
      <c r="H21" s="20"/>
      <c r="I21" s="29"/>
      <c r="J21" s="30"/>
      <c r="K21" s="30"/>
      <c r="L21" s="30"/>
      <c r="M21" s="30"/>
      <c r="N21" s="30"/>
      <c r="O21" s="31"/>
      <c r="P21" s="30"/>
      <c r="Q21" s="30"/>
      <c r="R21" s="30"/>
      <c r="S21" s="30"/>
      <c r="T21" s="30"/>
      <c r="U21" s="16"/>
    </row>
    <row r="22" spans="1:21" x14ac:dyDescent="0.4">
      <c r="A22" s="59" t="s">
        <v>16</v>
      </c>
      <c r="B22" s="33">
        <v>45292</v>
      </c>
      <c r="C22" s="11">
        <v>5</v>
      </c>
      <c r="D22" s="11"/>
      <c r="E22" s="14"/>
      <c r="F22" s="14"/>
      <c r="G22" s="15">
        <f t="shared" si="6"/>
        <v>0</v>
      </c>
      <c r="H22" s="15" t="e">
        <f>VLOOKUP(D22,Tabla1[],2,FALSE)</f>
        <v>#N/A</v>
      </c>
      <c r="I22" s="26" t="e">
        <f t="shared" si="7"/>
        <v>#N/A</v>
      </c>
      <c r="J22" s="26"/>
      <c r="K22" s="26">
        <f t="shared" si="14"/>
        <v>0</v>
      </c>
      <c r="L22" s="26" t="e">
        <f t="shared" ref="L22:L24" si="27">+K22/(I22/1000)</f>
        <v>#N/A</v>
      </c>
      <c r="M22" s="26" t="e">
        <f t="shared" ref="M22:M24" si="28">+L22*480/G22</f>
        <v>#N/A</v>
      </c>
      <c r="N22" s="27" t="e">
        <f t="shared" ref="N22:N24" si="29">+(M22/3)</f>
        <v>#N/A</v>
      </c>
      <c r="O22" s="28"/>
      <c r="P22" s="26">
        <f t="shared" si="1"/>
        <v>0</v>
      </c>
      <c r="Q22" s="32" t="e">
        <f t="shared" ref="Q22:Q24" si="30">+P22/K22</f>
        <v>#DIV/0!</v>
      </c>
      <c r="R22" s="26" t="e">
        <f t="shared" ref="R22:R24" si="31">+P22/(I22/1000)</f>
        <v>#N/A</v>
      </c>
      <c r="S22" s="26" t="e">
        <f t="shared" ref="S22:S24" si="32">+R22*480/G22</f>
        <v>#N/A</v>
      </c>
      <c r="T22" s="27" t="e">
        <f t="shared" si="5"/>
        <v>#N/A</v>
      </c>
      <c r="U22" s="7"/>
    </row>
    <row r="23" spans="1:21" x14ac:dyDescent="0.4">
      <c r="A23" s="60"/>
      <c r="B23" s="33">
        <f>+B22+121</f>
        <v>45413</v>
      </c>
      <c r="C23" s="11"/>
      <c r="D23" s="11"/>
      <c r="E23" s="14"/>
      <c r="F23" s="14"/>
      <c r="G23" s="15">
        <f>+(F23-E23)*1440</f>
        <v>0</v>
      </c>
      <c r="H23" s="15" t="e">
        <f>VLOOKUP(D23,Tabla1[],2,FALSE)</f>
        <v>#N/A</v>
      </c>
      <c r="I23" s="26" t="e">
        <f>+H23*G23</f>
        <v>#N/A</v>
      </c>
      <c r="J23" s="26"/>
      <c r="K23" s="26">
        <f>+J23/1000</f>
        <v>0</v>
      </c>
      <c r="L23" s="26" t="e">
        <f>+K23/(I23/1000)</f>
        <v>#N/A</v>
      </c>
      <c r="M23" s="26" t="e">
        <f>+L23*480/G23</f>
        <v>#N/A</v>
      </c>
      <c r="N23" s="27" t="e">
        <f>+(M23/3)</f>
        <v>#N/A</v>
      </c>
      <c r="O23" s="28"/>
      <c r="P23" s="26">
        <f t="shared" si="1"/>
        <v>0</v>
      </c>
      <c r="Q23" s="32" t="e">
        <f t="shared" si="30"/>
        <v>#DIV/0!</v>
      </c>
      <c r="R23" s="26" t="e">
        <f t="shared" si="31"/>
        <v>#N/A</v>
      </c>
      <c r="S23" s="26" t="e">
        <f t="shared" si="32"/>
        <v>#N/A</v>
      </c>
      <c r="T23" s="27" t="e">
        <f t="shared" si="5"/>
        <v>#N/A</v>
      </c>
      <c r="U23" s="7"/>
    </row>
    <row r="24" spans="1:21" x14ac:dyDescent="0.4">
      <c r="A24" s="61"/>
      <c r="B24" s="33">
        <f>+B23+123</f>
        <v>45536</v>
      </c>
      <c r="C24" s="11"/>
      <c r="D24" s="11"/>
      <c r="E24" s="14"/>
      <c r="F24" s="14"/>
      <c r="G24" s="15">
        <f t="shared" si="6"/>
        <v>0</v>
      </c>
      <c r="H24" s="15" t="e">
        <f>VLOOKUP(D24,Tabla1[],2,FALSE)</f>
        <v>#N/A</v>
      </c>
      <c r="I24" s="26" t="e">
        <f t="shared" si="7"/>
        <v>#N/A</v>
      </c>
      <c r="J24" s="26"/>
      <c r="K24" s="26">
        <f t="shared" si="14"/>
        <v>0</v>
      </c>
      <c r="L24" s="26" t="e">
        <f t="shared" si="27"/>
        <v>#N/A</v>
      </c>
      <c r="M24" s="26" t="e">
        <f t="shared" si="28"/>
        <v>#N/A</v>
      </c>
      <c r="N24" s="27" t="e">
        <f t="shared" si="29"/>
        <v>#N/A</v>
      </c>
      <c r="O24" s="28"/>
      <c r="P24" s="26">
        <f t="shared" si="1"/>
        <v>0</v>
      </c>
      <c r="Q24" s="32" t="e">
        <f t="shared" si="30"/>
        <v>#DIV/0!</v>
      </c>
      <c r="R24" s="26" t="e">
        <f t="shared" si="31"/>
        <v>#N/A</v>
      </c>
      <c r="S24" s="26" t="e">
        <f t="shared" si="32"/>
        <v>#N/A</v>
      </c>
      <c r="T24" s="27" t="e">
        <f t="shared" si="5"/>
        <v>#N/A</v>
      </c>
      <c r="U24" s="7"/>
    </row>
    <row r="25" spans="1:21" ht="6.6" customHeight="1" x14ac:dyDescent="0.4">
      <c r="A25" s="17"/>
      <c r="B25" s="16"/>
      <c r="C25" s="18"/>
      <c r="D25" s="18"/>
      <c r="E25" s="19"/>
      <c r="F25" s="19"/>
      <c r="G25" s="20"/>
      <c r="H25" s="20"/>
      <c r="I25" s="29"/>
      <c r="J25" s="30"/>
      <c r="K25" s="30"/>
      <c r="L25" s="30"/>
      <c r="M25" s="30"/>
      <c r="N25" s="30"/>
      <c r="O25" s="31"/>
      <c r="P25" s="30"/>
      <c r="Q25" s="30"/>
      <c r="R25" s="30"/>
      <c r="S25" s="30"/>
      <c r="T25" s="30"/>
      <c r="U25" s="16"/>
    </row>
    <row r="26" spans="1:21" x14ac:dyDescent="0.4">
      <c r="A26" s="59" t="s">
        <v>17</v>
      </c>
      <c r="B26" s="33">
        <v>45292</v>
      </c>
      <c r="C26" s="11">
        <v>6</v>
      </c>
      <c r="D26" s="11"/>
      <c r="E26" s="14"/>
      <c r="F26" s="14"/>
      <c r="G26" s="15">
        <f t="shared" si="6"/>
        <v>0</v>
      </c>
      <c r="H26" s="15" t="e">
        <f>VLOOKUP(D26,Tabla1[],2,FALSE)</f>
        <v>#N/A</v>
      </c>
      <c r="I26" s="26" t="e">
        <f t="shared" si="7"/>
        <v>#N/A</v>
      </c>
      <c r="J26" s="26"/>
      <c r="K26" s="26">
        <f t="shared" si="14"/>
        <v>0</v>
      </c>
      <c r="L26" s="26" t="e">
        <f t="shared" ref="L26:L28" si="33">+K26/(I26/1000)</f>
        <v>#N/A</v>
      </c>
      <c r="M26" s="26" t="e">
        <f t="shared" ref="M26:M28" si="34">+L26*480/G26</f>
        <v>#N/A</v>
      </c>
      <c r="N26" s="27" t="e">
        <f t="shared" ref="N26:N28" si="35">+(M26/3)</f>
        <v>#N/A</v>
      </c>
      <c r="O26" s="28"/>
      <c r="P26" s="26">
        <f t="shared" si="1"/>
        <v>0</v>
      </c>
      <c r="Q26" s="32" t="e">
        <f t="shared" ref="Q26:Q28" si="36">+P26/K26</f>
        <v>#DIV/0!</v>
      </c>
      <c r="R26" s="26" t="e">
        <f t="shared" ref="R26:R28" si="37">+P26/(I26/1000)</f>
        <v>#N/A</v>
      </c>
      <c r="S26" s="26" t="e">
        <f t="shared" ref="S26:S28" si="38">+R26*480/G26</f>
        <v>#N/A</v>
      </c>
      <c r="T26" s="27" t="e">
        <f t="shared" si="5"/>
        <v>#N/A</v>
      </c>
      <c r="U26" s="7"/>
    </row>
    <row r="27" spans="1:21" x14ac:dyDescent="0.4">
      <c r="A27" s="60"/>
      <c r="B27" s="33">
        <f>+B26+121</f>
        <v>45413</v>
      </c>
      <c r="C27" s="11"/>
      <c r="D27" s="11"/>
      <c r="E27" s="14"/>
      <c r="F27" s="14"/>
      <c r="G27" s="15">
        <f>+(F27-E27)*1440</f>
        <v>0</v>
      </c>
      <c r="H27" s="15" t="e">
        <f>VLOOKUP(D27,Tabla1[],2,FALSE)</f>
        <v>#N/A</v>
      </c>
      <c r="I27" s="26" t="e">
        <f>+H27*G27</f>
        <v>#N/A</v>
      </c>
      <c r="J27" s="26"/>
      <c r="K27" s="26">
        <f>+J27/1000</f>
        <v>0</v>
      </c>
      <c r="L27" s="26" t="e">
        <f>+K27/(I27/1000)</f>
        <v>#N/A</v>
      </c>
      <c r="M27" s="26" t="e">
        <f>+L27*480/G27</f>
        <v>#N/A</v>
      </c>
      <c r="N27" s="27" t="e">
        <f>+(M27/3)</f>
        <v>#N/A</v>
      </c>
      <c r="O27" s="28"/>
      <c r="P27" s="26">
        <f t="shared" si="1"/>
        <v>0</v>
      </c>
      <c r="Q27" s="32" t="e">
        <f t="shared" si="36"/>
        <v>#DIV/0!</v>
      </c>
      <c r="R27" s="26" t="e">
        <f t="shared" si="37"/>
        <v>#N/A</v>
      </c>
      <c r="S27" s="26" t="e">
        <f t="shared" si="38"/>
        <v>#N/A</v>
      </c>
      <c r="T27" s="27" t="e">
        <f t="shared" si="5"/>
        <v>#N/A</v>
      </c>
      <c r="U27" s="7"/>
    </row>
    <row r="28" spans="1:21" x14ac:dyDescent="0.4">
      <c r="A28" s="61"/>
      <c r="B28" s="33">
        <f>+B27+123</f>
        <v>45536</v>
      </c>
      <c r="C28" s="11"/>
      <c r="D28" s="11"/>
      <c r="E28" s="14"/>
      <c r="F28" s="14"/>
      <c r="G28" s="15">
        <f t="shared" si="6"/>
        <v>0</v>
      </c>
      <c r="H28" s="15" t="e">
        <f>VLOOKUP(D28,Tabla1[],2,FALSE)</f>
        <v>#N/A</v>
      </c>
      <c r="I28" s="26" t="e">
        <f t="shared" si="7"/>
        <v>#N/A</v>
      </c>
      <c r="J28" s="26"/>
      <c r="K28" s="26">
        <f t="shared" si="14"/>
        <v>0</v>
      </c>
      <c r="L28" s="26" t="e">
        <f t="shared" si="33"/>
        <v>#N/A</v>
      </c>
      <c r="M28" s="26" t="e">
        <f t="shared" si="34"/>
        <v>#N/A</v>
      </c>
      <c r="N28" s="27" t="e">
        <f t="shared" si="35"/>
        <v>#N/A</v>
      </c>
      <c r="O28" s="28"/>
      <c r="P28" s="26">
        <f t="shared" si="1"/>
        <v>0</v>
      </c>
      <c r="Q28" s="32" t="e">
        <f t="shared" si="36"/>
        <v>#DIV/0!</v>
      </c>
      <c r="R28" s="26" t="e">
        <f t="shared" si="37"/>
        <v>#N/A</v>
      </c>
      <c r="S28" s="26" t="e">
        <f t="shared" si="38"/>
        <v>#N/A</v>
      </c>
      <c r="T28" s="27" t="e">
        <f t="shared" si="5"/>
        <v>#N/A</v>
      </c>
      <c r="U28" s="7"/>
    </row>
    <row r="29" spans="1:21" ht="6.6" customHeight="1" x14ac:dyDescent="0.4">
      <c r="A29" s="17"/>
      <c r="B29" s="16"/>
      <c r="C29" s="18"/>
      <c r="D29" s="18"/>
      <c r="E29" s="19"/>
      <c r="F29" s="19"/>
      <c r="G29" s="20"/>
      <c r="H29" s="20"/>
      <c r="I29" s="29"/>
      <c r="J29" s="30"/>
      <c r="K29" s="30"/>
      <c r="L29" s="30"/>
      <c r="M29" s="30"/>
      <c r="N29" s="30"/>
      <c r="O29" s="31"/>
      <c r="P29" s="30"/>
      <c r="Q29" s="30"/>
      <c r="R29" s="30"/>
      <c r="S29" s="30"/>
      <c r="T29" s="30"/>
      <c r="U29" s="16"/>
    </row>
    <row r="30" spans="1:21" x14ac:dyDescent="0.4">
      <c r="A30" s="59" t="s">
        <v>18</v>
      </c>
      <c r="B30" s="33">
        <v>45292</v>
      </c>
      <c r="C30" s="11">
        <v>7</v>
      </c>
      <c r="D30" s="11"/>
      <c r="E30" s="14"/>
      <c r="F30" s="14"/>
      <c r="G30" s="15">
        <f t="shared" si="6"/>
        <v>0</v>
      </c>
      <c r="H30" s="15" t="e">
        <f>VLOOKUP(D30,Tabla1[],2,FALSE)</f>
        <v>#N/A</v>
      </c>
      <c r="I30" s="26" t="e">
        <f t="shared" si="7"/>
        <v>#N/A</v>
      </c>
      <c r="J30" s="26"/>
      <c r="K30" s="26">
        <f t="shared" si="14"/>
        <v>0</v>
      </c>
      <c r="L30" s="26" t="e">
        <f t="shared" ref="L30:L32" si="39">+K30/(I30/1000)</f>
        <v>#N/A</v>
      </c>
      <c r="M30" s="26" t="e">
        <f t="shared" ref="M30:M32" si="40">+L30*480/G30</f>
        <v>#N/A</v>
      </c>
      <c r="N30" s="27" t="e">
        <f t="shared" ref="N30:N32" si="41">+(M30/3)</f>
        <v>#N/A</v>
      </c>
      <c r="O30" s="28"/>
      <c r="P30" s="26">
        <f t="shared" si="1"/>
        <v>0</v>
      </c>
      <c r="Q30" s="32" t="e">
        <f t="shared" ref="Q30:Q32" si="42">+P30/K30</f>
        <v>#DIV/0!</v>
      </c>
      <c r="R30" s="26" t="e">
        <f t="shared" ref="R30:R32" si="43">+P30/(I30/1000)</f>
        <v>#N/A</v>
      </c>
      <c r="S30" s="26" t="e">
        <f t="shared" ref="S30:S32" si="44">+R30*480/G30</f>
        <v>#N/A</v>
      </c>
      <c r="T30" s="27" t="e">
        <f t="shared" si="5"/>
        <v>#N/A</v>
      </c>
      <c r="U30" s="7"/>
    </row>
    <row r="31" spans="1:21" x14ac:dyDescent="0.4">
      <c r="A31" s="60"/>
      <c r="B31" s="33">
        <f>+B30+121</f>
        <v>45413</v>
      </c>
      <c r="C31" s="11"/>
      <c r="D31" s="11"/>
      <c r="E31" s="14"/>
      <c r="F31" s="14"/>
      <c r="G31" s="15">
        <f t="shared" ref="G31" si="45">+(F31-E31)*1440</f>
        <v>0</v>
      </c>
      <c r="H31" s="15" t="e">
        <f>VLOOKUP(D31,Tabla1[],2,FALSE)</f>
        <v>#N/A</v>
      </c>
      <c r="I31" s="26" t="e">
        <f t="shared" ref="I31" si="46">+H31*G31</f>
        <v>#N/A</v>
      </c>
      <c r="J31" s="26"/>
      <c r="K31" s="26">
        <f t="shared" si="14"/>
        <v>0</v>
      </c>
      <c r="L31" s="26" t="e">
        <f t="shared" ref="L31" si="47">+K31/(I31/1000)</f>
        <v>#N/A</v>
      </c>
      <c r="M31" s="26" t="e">
        <f t="shared" ref="M31" si="48">+L31*480/G31</f>
        <v>#N/A</v>
      </c>
      <c r="N31" s="27" t="e">
        <f t="shared" si="41"/>
        <v>#N/A</v>
      </c>
      <c r="O31" s="28"/>
      <c r="P31" s="26">
        <f t="shared" si="1"/>
        <v>0</v>
      </c>
      <c r="Q31" s="32" t="e">
        <f t="shared" ref="Q31" si="49">+P31/K31</f>
        <v>#DIV/0!</v>
      </c>
      <c r="R31" s="26" t="e">
        <f t="shared" ref="R31" si="50">+P31/(I31/1000)</f>
        <v>#N/A</v>
      </c>
      <c r="S31" s="26" t="e">
        <f t="shared" ref="S31" si="51">+R31*480/G31</f>
        <v>#N/A</v>
      </c>
      <c r="T31" s="27" t="e">
        <f t="shared" si="5"/>
        <v>#N/A</v>
      </c>
      <c r="U31" s="7"/>
    </row>
    <row r="32" spans="1:21" x14ac:dyDescent="0.4">
      <c r="A32" s="61"/>
      <c r="B32" s="33">
        <f>+B31+123</f>
        <v>45536</v>
      </c>
      <c r="C32" s="11"/>
      <c r="D32" s="11"/>
      <c r="E32" s="14"/>
      <c r="F32" s="14"/>
      <c r="G32" s="15">
        <f t="shared" si="6"/>
        <v>0</v>
      </c>
      <c r="H32" s="15" t="e">
        <f>VLOOKUP(D32,Tabla1[],2,FALSE)</f>
        <v>#N/A</v>
      </c>
      <c r="I32" s="26" t="e">
        <f t="shared" si="7"/>
        <v>#N/A</v>
      </c>
      <c r="J32" s="26"/>
      <c r="K32" s="26">
        <f t="shared" si="14"/>
        <v>0</v>
      </c>
      <c r="L32" s="26" t="e">
        <f t="shared" si="39"/>
        <v>#N/A</v>
      </c>
      <c r="M32" s="26" t="e">
        <f t="shared" si="40"/>
        <v>#N/A</v>
      </c>
      <c r="N32" s="27" t="e">
        <f t="shared" si="41"/>
        <v>#N/A</v>
      </c>
      <c r="O32" s="28"/>
      <c r="P32" s="26">
        <f t="shared" si="1"/>
        <v>0</v>
      </c>
      <c r="Q32" s="32" t="e">
        <f t="shared" si="42"/>
        <v>#DIV/0!</v>
      </c>
      <c r="R32" s="26" t="e">
        <f t="shared" si="43"/>
        <v>#N/A</v>
      </c>
      <c r="S32" s="26" t="e">
        <f t="shared" si="44"/>
        <v>#N/A</v>
      </c>
      <c r="T32" s="27" t="e">
        <f t="shared" si="5"/>
        <v>#N/A</v>
      </c>
      <c r="U32" s="7"/>
    </row>
    <row r="33" spans="1:21" ht="6.6" customHeight="1" x14ac:dyDescent="0.4">
      <c r="A33" s="17"/>
      <c r="B33" s="16"/>
      <c r="C33" s="18"/>
      <c r="D33" s="18"/>
      <c r="E33" s="19"/>
      <c r="F33" s="19"/>
      <c r="G33" s="20"/>
      <c r="H33" s="20"/>
      <c r="I33" s="29"/>
      <c r="J33" s="30"/>
      <c r="K33" s="30"/>
      <c r="L33" s="30"/>
      <c r="M33" s="30"/>
      <c r="N33" s="30"/>
      <c r="O33" s="31"/>
      <c r="P33" s="30"/>
      <c r="Q33" s="30"/>
      <c r="R33" s="30"/>
      <c r="S33" s="30"/>
      <c r="T33" s="30"/>
      <c r="U33" s="16"/>
    </row>
    <row r="34" spans="1:21" x14ac:dyDescent="0.4">
      <c r="A34" s="59" t="s">
        <v>19</v>
      </c>
      <c r="B34" s="33">
        <v>45292</v>
      </c>
      <c r="C34" s="11">
        <v>8</v>
      </c>
      <c r="D34" s="11"/>
      <c r="E34" s="14"/>
      <c r="F34" s="14"/>
      <c r="G34" s="15">
        <f t="shared" si="6"/>
        <v>0</v>
      </c>
      <c r="H34" s="15" t="e">
        <f>VLOOKUP(D34,Tabla1[],2,FALSE)</f>
        <v>#N/A</v>
      </c>
      <c r="I34" s="26" t="e">
        <f t="shared" si="7"/>
        <v>#N/A</v>
      </c>
      <c r="J34" s="26"/>
      <c r="K34" s="26">
        <f t="shared" si="14"/>
        <v>0</v>
      </c>
      <c r="L34" s="26" t="e">
        <f t="shared" ref="L34:L36" si="52">+K34/(I34/1000)</f>
        <v>#N/A</v>
      </c>
      <c r="M34" s="26" t="e">
        <f t="shared" ref="M34:M36" si="53">+L34*480/G34</f>
        <v>#N/A</v>
      </c>
      <c r="N34" s="27" t="e">
        <f t="shared" ref="N34:N36" si="54">+(M34/3)</f>
        <v>#N/A</v>
      </c>
      <c r="O34" s="28"/>
      <c r="P34" s="26">
        <f t="shared" si="1"/>
        <v>0</v>
      </c>
      <c r="Q34" s="32" t="e">
        <f t="shared" ref="Q34:Q36" si="55">+P34/K34</f>
        <v>#DIV/0!</v>
      </c>
      <c r="R34" s="26" t="e">
        <f t="shared" ref="R34:R36" si="56">+P34/(I34/1000)</f>
        <v>#N/A</v>
      </c>
      <c r="S34" s="26" t="e">
        <f t="shared" ref="S34:S36" si="57">+R34*480/G34</f>
        <v>#N/A</v>
      </c>
      <c r="T34" s="27" t="e">
        <f t="shared" si="5"/>
        <v>#N/A</v>
      </c>
      <c r="U34" s="7"/>
    </row>
    <row r="35" spans="1:21" x14ac:dyDescent="0.4">
      <c r="A35" s="60"/>
      <c r="B35" s="33">
        <f>+B34+121</f>
        <v>45413</v>
      </c>
      <c r="C35" s="11"/>
      <c r="D35" s="11"/>
      <c r="E35" s="14"/>
      <c r="F35" s="14"/>
      <c r="G35" s="15">
        <f>+(F35-E35)*1440</f>
        <v>0</v>
      </c>
      <c r="H35" s="15" t="e">
        <f>VLOOKUP(D35,Tabla1[],2,FALSE)</f>
        <v>#N/A</v>
      </c>
      <c r="I35" s="26" t="e">
        <f>+H35*G35</f>
        <v>#N/A</v>
      </c>
      <c r="J35" s="26"/>
      <c r="K35" s="26">
        <f>+J35/1000</f>
        <v>0</v>
      </c>
      <c r="L35" s="26" t="e">
        <f>+K35/(I35/1000)</f>
        <v>#N/A</v>
      </c>
      <c r="M35" s="26" t="e">
        <f>+L35*480/G35</f>
        <v>#N/A</v>
      </c>
      <c r="N35" s="27" t="e">
        <f>+(M35/3)</f>
        <v>#N/A</v>
      </c>
      <c r="O35" s="28"/>
      <c r="P35" s="26">
        <f t="shared" si="1"/>
        <v>0</v>
      </c>
      <c r="Q35" s="32" t="e">
        <f t="shared" si="55"/>
        <v>#DIV/0!</v>
      </c>
      <c r="R35" s="26" t="e">
        <f t="shared" si="56"/>
        <v>#N/A</v>
      </c>
      <c r="S35" s="26" t="e">
        <f t="shared" si="57"/>
        <v>#N/A</v>
      </c>
      <c r="T35" s="27" t="e">
        <f t="shared" si="5"/>
        <v>#N/A</v>
      </c>
      <c r="U35" s="7"/>
    </row>
    <row r="36" spans="1:21" x14ac:dyDescent="0.4">
      <c r="A36" s="61"/>
      <c r="B36" s="33">
        <f>+B35+123</f>
        <v>45536</v>
      </c>
      <c r="C36" s="11"/>
      <c r="D36" s="11"/>
      <c r="E36" s="14"/>
      <c r="F36" s="14"/>
      <c r="G36" s="15">
        <f t="shared" si="6"/>
        <v>0</v>
      </c>
      <c r="H36" s="15" t="e">
        <f>VLOOKUP(D36,Tabla1[],2,FALSE)</f>
        <v>#N/A</v>
      </c>
      <c r="I36" s="26" t="e">
        <f t="shared" si="7"/>
        <v>#N/A</v>
      </c>
      <c r="J36" s="26"/>
      <c r="K36" s="26">
        <f t="shared" si="14"/>
        <v>0</v>
      </c>
      <c r="L36" s="26" t="e">
        <f t="shared" si="52"/>
        <v>#N/A</v>
      </c>
      <c r="M36" s="26" t="e">
        <f t="shared" si="53"/>
        <v>#N/A</v>
      </c>
      <c r="N36" s="27" t="e">
        <f t="shared" si="54"/>
        <v>#N/A</v>
      </c>
      <c r="O36" s="28"/>
      <c r="P36" s="26">
        <f t="shared" si="1"/>
        <v>0</v>
      </c>
      <c r="Q36" s="32" t="e">
        <f t="shared" si="55"/>
        <v>#DIV/0!</v>
      </c>
      <c r="R36" s="26" t="e">
        <f t="shared" si="56"/>
        <v>#N/A</v>
      </c>
      <c r="S36" s="26" t="e">
        <f t="shared" si="57"/>
        <v>#N/A</v>
      </c>
      <c r="T36" s="27" t="e">
        <f t="shared" si="5"/>
        <v>#N/A</v>
      </c>
      <c r="U36" s="7"/>
    </row>
    <row r="37" spans="1:21" ht="6.6" customHeight="1" x14ac:dyDescent="0.4">
      <c r="A37" s="17"/>
      <c r="B37" s="16"/>
      <c r="C37" s="18"/>
      <c r="D37" s="18"/>
      <c r="E37" s="19"/>
      <c r="F37" s="19"/>
      <c r="G37" s="20"/>
      <c r="H37" s="20"/>
      <c r="I37" s="29"/>
      <c r="J37" s="30"/>
      <c r="K37" s="30"/>
      <c r="L37" s="30"/>
      <c r="M37" s="30"/>
      <c r="N37" s="30"/>
      <c r="O37" s="31"/>
      <c r="P37" s="30"/>
      <c r="Q37" s="30"/>
      <c r="R37" s="30"/>
      <c r="S37" s="30"/>
      <c r="T37" s="30"/>
      <c r="U37" s="16"/>
    </row>
    <row r="38" spans="1:21" x14ac:dyDescent="0.4">
      <c r="A38" s="59" t="s">
        <v>20</v>
      </c>
      <c r="B38" s="33">
        <v>45292</v>
      </c>
      <c r="C38" s="11">
        <v>9</v>
      </c>
      <c r="D38" s="11"/>
      <c r="E38" s="14"/>
      <c r="F38" s="14"/>
      <c r="G38" s="15">
        <f t="shared" si="6"/>
        <v>0</v>
      </c>
      <c r="H38" s="15" t="e">
        <f>VLOOKUP(D38,Tabla1[],2,FALSE)</f>
        <v>#N/A</v>
      </c>
      <c r="I38" s="26" t="e">
        <f t="shared" si="7"/>
        <v>#N/A</v>
      </c>
      <c r="J38" s="26"/>
      <c r="K38" s="26">
        <f t="shared" si="14"/>
        <v>0</v>
      </c>
      <c r="L38" s="26" t="e">
        <f t="shared" ref="L38:L40" si="58">+K38/(I38/1000)</f>
        <v>#N/A</v>
      </c>
      <c r="M38" s="26" t="e">
        <f t="shared" ref="M38:M40" si="59">+L38*480/G38</f>
        <v>#N/A</v>
      </c>
      <c r="N38" s="27" t="e">
        <f t="shared" ref="N38:N40" si="60">+(M38/3)</f>
        <v>#N/A</v>
      </c>
      <c r="O38" s="28"/>
      <c r="P38" s="26">
        <f t="shared" si="1"/>
        <v>0</v>
      </c>
      <c r="Q38" s="32" t="e">
        <f t="shared" ref="Q38:Q40" si="61">+P38/K38</f>
        <v>#DIV/0!</v>
      </c>
      <c r="R38" s="26" t="e">
        <f t="shared" ref="R38:R40" si="62">+P38/(I38/1000)</f>
        <v>#N/A</v>
      </c>
      <c r="S38" s="26" t="e">
        <f t="shared" ref="S38:S40" si="63">+R38*480/G38</f>
        <v>#N/A</v>
      </c>
      <c r="T38" s="27" t="e">
        <f t="shared" si="5"/>
        <v>#N/A</v>
      </c>
      <c r="U38" s="7"/>
    </row>
    <row r="39" spans="1:21" x14ac:dyDescent="0.4">
      <c r="A39" s="60"/>
      <c r="B39" s="33">
        <f>+B38+121</f>
        <v>45413</v>
      </c>
      <c r="C39" s="11"/>
      <c r="D39" s="11"/>
      <c r="E39" s="14"/>
      <c r="F39" s="14"/>
      <c r="G39" s="15">
        <f>+(F39-E39)*1440</f>
        <v>0</v>
      </c>
      <c r="H39" s="15" t="e">
        <f>VLOOKUP(D39,Tabla1[],2,FALSE)</f>
        <v>#N/A</v>
      </c>
      <c r="I39" s="26" t="e">
        <f>+H39*G39</f>
        <v>#N/A</v>
      </c>
      <c r="J39" s="26"/>
      <c r="K39" s="26">
        <f>+J39/1000</f>
        <v>0</v>
      </c>
      <c r="L39" s="26" t="e">
        <f>+K39/(I39/1000)</f>
        <v>#N/A</v>
      </c>
      <c r="M39" s="26" t="e">
        <f>+L39*480/G39</f>
        <v>#N/A</v>
      </c>
      <c r="N39" s="27" t="e">
        <f>+(M39/3)</f>
        <v>#N/A</v>
      </c>
      <c r="O39" s="28"/>
      <c r="P39" s="26">
        <f t="shared" si="1"/>
        <v>0</v>
      </c>
      <c r="Q39" s="32" t="e">
        <f t="shared" si="61"/>
        <v>#DIV/0!</v>
      </c>
      <c r="R39" s="26" t="e">
        <f t="shared" si="62"/>
        <v>#N/A</v>
      </c>
      <c r="S39" s="26" t="e">
        <f t="shared" si="63"/>
        <v>#N/A</v>
      </c>
      <c r="T39" s="27" t="e">
        <f t="shared" si="5"/>
        <v>#N/A</v>
      </c>
      <c r="U39" s="7"/>
    </row>
    <row r="40" spans="1:21" x14ac:dyDescent="0.4">
      <c r="A40" s="61"/>
      <c r="B40" s="33">
        <f>+B39+123</f>
        <v>45536</v>
      </c>
      <c r="C40" s="11"/>
      <c r="D40" s="11"/>
      <c r="E40" s="14"/>
      <c r="F40" s="14"/>
      <c r="G40" s="15">
        <f t="shared" si="6"/>
        <v>0</v>
      </c>
      <c r="H40" s="15" t="e">
        <f>VLOOKUP(D40,Tabla1[],2,FALSE)</f>
        <v>#N/A</v>
      </c>
      <c r="I40" s="26" t="e">
        <f t="shared" si="7"/>
        <v>#N/A</v>
      </c>
      <c r="J40" s="26"/>
      <c r="K40" s="26">
        <f t="shared" si="14"/>
        <v>0</v>
      </c>
      <c r="L40" s="26" t="e">
        <f t="shared" si="58"/>
        <v>#N/A</v>
      </c>
      <c r="M40" s="26" t="e">
        <f t="shared" si="59"/>
        <v>#N/A</v>
      </c>
      <c r="N40" s="27" t="e">
        <f t="shared" si="60"/>
        <v>#N/A</v>
      </c>
      <c r="O40" s="28"/>
      <c r="P40" s="26">
        <f t="shared" si="1"/>
        <v>0</v>
      </c>
      <c r="Q40" s="32" t="e">
        <f t="shared" si="61"/>
        <v>#DIV/0!</v>
      </c>
      <c r="R40" s="26" t="e">
        <f t="shared" si="62"/>
        <v>#N/A</v>
      </c>
      <c r="S40" s="26" t="e">
        <f t="shared" si="63"/>
        <v>#N/A</v>
      </c>
      <c r="T40" s="27" t="e">
        <f t="shared" si="5"/>
        <v>#N/A</v>
      </c>
      <c r="U40" s="7"/>
    </row>
    <row r="41" spans="1:21" ht="6.6" customHeight="1" x14ac:dyDescent="0.4">
      <c r="A41" s="17"/>
      <c r="B41" s="16"/>
      <c r="C41" s="18"/>
      <c r="D41" s="18"/>
      <c r="E41" s="19"/>
      <c r="F41" s="19"/>
      <c r="G41" s="20"/>
      <c r="H41" s="20"/>
      <c r="I41" s="29"/>
      <c r="J41" s="30"/>
      <c r="K41" s="30"/>
      <c r="L41" s="30"/>
      <c r="M41" s="30"/>
      <c r="N41" s="30"/>
      <c r="O41" s="31"/>
      <c r="P41" s="30"/>
      <c r="Q41" s="30"/>
      <c r="R41" s="30"/>
      <c r="S41" s="30"/>
      <c r="T41" s="30"/>
      <c r="U41" s="16"/>
    </row>
    <row r="42" spans="1:21" x14ac:dyDescent="0.4">
      <c r="A42" s="59" t="s">
        <v>21</v>
      </c>
      <c r="B42" s="33">
        <v>45292</v>
      </c>
      <c r="C42" s="11">
        <v>10</v>
      </c>
      <c r="D42" s="11"/>
      <c r="E42" s="14"/>
      <c r="F42" s="14"/>
      <c r="G42" s="15">
        <f t="shared" si="6"/>
        <v>0</v>
      </c>
      <c r="H42" s="15" t="e">
        <f>VLOOKUP(D42,Tabla1[],2,FALSE)</f>
        <v>#N/A</v>
      </c>
      <c r="I42" s="26" t="e">
        <f t="shared" si="7"/>
        <v>#N/A</v>
      </c>
      <c r="J42" s="26"/>
      <c r="K42" s="26">
        <f t="shared" si="14"/>
        <v>0</v>
      </c>
      <c r="L42" s="26" t="e">
        <f t="shared" ref="L42:L44" si="64">+K42/(I42/1000)</f>
        <v>#N/A</v>
      </c>
      <c r="M42" s="26" t="e">
        <f t="shared" ref="M42:M44" si="65">+L42*480/G42</f>
        <v>#N/A</v>
      </c>
      <c r="N42" s="27" t="e">
        <f t="shared" ref="N42:N44" si="66">+(M42/3)</f>
        <v>#N/A</v>
      </c>
      <c r="O42" s="28"/>
      <c r="P42" s="26">
        <f t="shared" si="1"/>
        <v>0</v>
      </c>
      <c r="Q42" s="32" t="e">
        <f t="shared" ref="Q42:Q44" si="67">+P42/K42</f>
        <v>#DIV/0!</v>
      </c>
      <c r="R42" s="26" t="e">
        <f t="shared" ref="R42:R44" si="68">+P42/(I42/1000)</f>
        <v>#N/A</v>
      </c>
      <c r="S42" s="26" t="e">
        <f t="shared" ref="S42:S44" si="69">+R42*480/G42</f>
        <v>#N/A</v>
      </c>
      <c r="T42" s="27" t="e">
        <f t="shared" si="5"/>
        <v>#N/A</v>
      </c>
      <c r="U42" s="7"/>
    </row>
    <row r="43" spans="1:21" x14ac:dyDescent="0.4">
      <c r="A43" s="60"/>
      <c r="B43" s="33">
        <f>+B42+121</f>
        <v>45413</v>
      </c>
      <c r="C43" s="11"/>
      <c r="D43" s="11"/>
      <c r="E43" s="14"/>
      <c r="F43" s="14"/>
      <c r="G43" s="15">
        <f>+(F43-E43)*1440</f>
        <v>0</v>
      </c>
      <c r="H43" s="15" t="e">
        <f>VLOOKUP(D43,Tabla1[],2,FALSE)</f>
        <v>#N/A</v>
      </c>
      <c r="I43" s="26" t="e">
        <f>+H43*G43</f>
        <v>#N/A</v>
      </c>
      <c r="J43" s="26"/>
      <c r="K43" s="26">
        <f>+J43/1000</f>
        <v>0</v>
      </c>
      <c r="L43" s="26" t="e">
        <f>+K43/(I43/1000)</f>
        <v>#N/A</v>
      </c>
      <c r="M43" s="26" t="e">
        <f>+L43*480/G43</f>
        <v>#N/A</v>
      </c>
      <c r="N43" s="27" t="e">
        <f>+(M43/3)</f>
        <v>#N/A</v>
      </c>
      <c r="O43" s="28"/>
      <c r="P43" s="26">
        <f t="shared" si="1"/>
        <v>0</v>
      </c>
      <c r="Q43" s="32" t="e">
        <f t="shared" si="67"/>
        <v>#DIV/0!</v>
      </c>
      <c r="R43" s="26" t="e">
        <f t="shared" si="68"/>
        <v>#N/A</v>
      </c>
      <c r="S43" s="26" t="e">
        <f t="shared" si="69"/>
        <v>#N/A</v>
      </c>
      <c r="T43" s="27" t="e">
        <f t="shared" si="5"/>
        <v>#N/A</v>
      </c>
      <c r="U43" s="7"/>
    </row>
    <row r="44" spans="1:21" x14ac:dyDescent="0.4">
      <c r="A44" s="61"/>
      <c r="B44" s="33">
        <f>+B43+123</f>
        <v>45536</v>
      </c>
      <c r="C44" s="11"/>
      <c r="D44" s="11"/>
      <c r="E44" s="14"/>
      <c r="F44" s="14"/>
      <c r="G44" s="15">
        <f t="shared" si="6"/>
        <v>0</v>
      </c>
      <c r="H44" s="15" t="e">
        <f>VLOOKUP(D44,Tabla1[],2,FALSE)</f>
        <v>#N/A</v>
      </c>
      <c r="I44" s="26" t="e">
        <f t="shared" si="7"/>
        <v>#N/A</v>
      </c>
      <c r="J44" s="26"/>
      <c r="K44" s="26">
        <f t="shared" si="14"/>
        <v>0</v>
      </c>
      <c r="L44" s="26" t="e">
        <f t="shared" si="64"/>
        <v>#N/A</v>
      </c>
      <c r="M44" s="26" t="e">
        <f t="shared" si="65"/>
        <v>#N/A</v>
      </c>
      <c r="N44" s="27" t="e">
        <f t="shared" si="66"/>
        <v>#N/A</v>
      </c>
      <c r="O44" s="28"/>
      <c r="P44" s="26">
        <f t="shared" si="1"/>
        <v>0</v>
      </c>
      <c r="Q44" s="32" t="e">
        <f t="shared" si="67"/>
        <v>#DIV/0!</v>
      </c>
      <c r="R44" s="26" t="e">
        <f t="shared" si="68"/>
        <v>#N/A</v>
      </c>
      <c r="S44" s="26" t="e">
        <f t="shared" si="69"/>
        <v>#N/A</v>
      </c>
      <c r="T44" s="27" t="e">
        <f t="shared" si="5"/>
        <v>#N/A</v>
      </c>
      <c r="U44" s="7"/>
    </row>
    <row r="45" spans="1:21" ht="6.6" customHeight="1" x14ac:dyDescent="0.4">
      <c r="A45" s="17"/>
      <c r="B45" s="16"/>
      <c r="C45" s="18"/>
      <c r="D45" s="18"/>
      <c r="E45" s="19"/>
      <c r="F45" s="19"/>
      <c r="G45" s="20"/>
      <c r="H45" s="20"/>
      <c r="I45" s="29"/>
      <c r="J45" s="30"/>
      <c r="K45" s="30"/>
      <c r="L45" s="30"/>
      <c r="M45" s="30"/>
      <c r="N45" s="30"/>
      <c r="O45" s="31"/>
      <c r="P45" s="30"/>
      <c r="Q45" s="30"/>
      <c r="R45" s="30"/>
      <c r="S45" s="30"/>
      <c r="T45" s="30"/>
      <c r="U45" s="16"/>
    </row>
    <row r="46" spans="1:21" x14ac:dyDescent="0.4">
      <c r="A46" s="59" t="s">
        <v>22</v>
      </c>
      <c r="B46" s="33">
        <v>45292</v>
      </c>
      <c r="C46" s="11">
        <v>11</v>
      </c>
      <c r="D46" s="11"/>
      <c r="E46" s="14"/>
      <c r="F46" s="14"/>
      <c r="G46" s="15">
        <f t="shared" si="6"/>
        <v>0</v>
      </c>
      <c r="H46" s="15" t="e">
        <f>VLOOKUP(D46,Tabla1[],2,FALSE)</f>
        <v>#N/A</v>
      </c>
      <c r="I46" s="26" t="e">
        <f t="shared" si="7"/>
        <v>#N/A</v>
      </c>
      <c r="J46" s="26"/>
      <c r="K46" s="26">
        <f t="shared" si="14"/>
        <v>0</v>
      </c>
      <c r="L46" s="26" t="e">
        <f t="shared" ref="L46:L48" si="70">+K46/(I46/1000)</f>
        <v>#N/A</v>
      </c>
      <c r="M46" s="26" t="e">
        <f t="shared" ref="M46:M48" si="71">+L46*480/G46</f>
        <v>#N/A</v>
      </c>
      <c r="N46" s="27" t="e">
        <f t="shared" ref="N46:N48" si="72">+(M46/3)</f>
        <v>#N/A</v>
      </c>
      <c r="O46" s="28"/>
      <c r="P46" s="26">
        <f t="shared" si="1"/>
        <v>0</v>
      </c>
      <c r="Q46" s="32" t="e">
        <f t="shared" ref="Q46:Q48" si="73">+P46/K46</f>
        <v>#DIV/0!</v>
      </c>
      <c r="R46" s="26" t="e">
        <f t="shared" ref="R46:R48" si="74">+P46/(I46/1000)</f>
        <v>#N/A</v>
      </c>
      <c r="S46" s="26" t="e">
        <f t="shared" ref="S46:S48" si="75">+R46*480/G46</f>
        <v>#N/A</v>
      </c>
      <c r="T46" s="27" t="e">
        <f t="shared" si="5"/>
        <v>#N/A</v>
      </c>
      <c r="U46" s="7"/>
    </row>
    <row r="47" spans="1:21" x14ac:dyDescent="0.4">
      <c r="A47" s="60"/>
      <c r="B47" s="33">
        <f>+B46+121</f>
        <v>45413</v>
      </c>
      <c r="C47" s="11"/>
      <c r="D47" s="11"/>
      <c r="E47" s="14"/>
      <c r="F47" s="14"/>
      <c r="G47" s="15">
        <f>+(F47-E47)*1440</f>
        <v>0</v>
      </c>
      <c r="H47" s="15" t="e">
        <f>VLOOKUP(D47,Tabla1[],2,FALSE)</f>
        <v>#N/A</v>
      </c>
      <c r="I47" s="26" t="e">
        <f>+H47*G47</f>
        <v>#N/A</v>
      </c>
      <c r="J47" s="26"/>
      <c r="K47" s="26">
        <f>+J47/1000</f>
        <v>0</v>
      </c>
      <c r="L47" s="26" t="e">
        <f>+K47/(I47/1000)</f>
        <v>#N/A</v>
      </c>
      <c r="M47" s="26" t="e">
        <f>+L47*480/G47</f>
        <v>#N/A</v>
      </c>
      <c r="N47" s="27" t="e">
        <f>+(M47/3)</f>
        <v>#N/A</v>
      </c>
      <c r="O47" s="28"/>
      <c r="P47" s="26">
        <f t="shared" si="1"/>
        <v>0</v>
      </c>
      <c r="Q47" s="32" t="e">
        <f t="shared" si="73"/>
        <v>#DIV/0!</v>
      </c>
      <c r="R47" s="26" t="e">
        <f t="shared" si="74"/>
        <v>#N/A</v>
      </c>
      <c r="S47" s="26" t="e">
        <f t="shared" si="75"/>
        <v>#N/A</v>
      </c>
      <c r="T47" s="27" t="e">
        <f t="shared" si="5"/>
        <v>#N/A</v>
      </c>
      <c r="U47" s="7"/>
    </row>
    <row r="48" spans="1:21" x14ac:dyDescent="0.4">
      <c r="A48" s="61"/>
      <c r="B48" s="33">
        <f>+B47+123</f>
        <v>45536</v>
      </c>
      <c r="C48" s="11"/>
      <c r="D48" s="11"/>
      <c r="E48" s="14"/>
      <c r="F48" s="14"/>
      <c r="G48" s="15">
        <f t="shared" si="6"/>
        <v>0</v>
      </c>
      <c r="H48" s="15" t="e">
        <f>VLOOKUP(D48,Tabla1[],2,FALSE)</f>
        <v>#N/A</v>
      </c>
      <c r="I48" s="26" t="e">
        <f t="shared" si="7"/>
        <v>#N/A</v>
      </c>
      <c r="J48" s="26"/>
      <c r="K48" s="26">
        <f t="shared" si="14"/>
        <v>0</v>
      </c>
      <c r="L48" s="26" t="e">
        <f t="shared" si="70"/>
        <v>#N/A</v>
      </c>
      <c r="M48" s="26" t="e">
        <f t="shared" si="71"/>
        <v>#N/A</v>
      </c>
      <c r="N48" s="27" t="e">
        <f t="shared" si="72"/>
        <v>#N/A</v>
      </c>
      <c r="O48" s="28"/>
      <c r="P48" s="26">
        <f t="shared" si="1"/>
        <v>0</v>
      </c>
      <c r="Q48" s="32" t="e">
        <f t="shared" si="73"/>
        <v>#DIV/0!</v>
      </c>
      <c r="R48" s="26" t="e">
        <f t="shared" si="74"/>
        <v>#N/A</v>
      </c>
      <c r="S48" s="26" t="e">
        <f t="shared" si="75"/>
        <v>#N/A</v>
      </c>
      <c r="T48" s="27" t="e">
        <f t="shared" si="5"/>
        <v>#N/A</v>
      </c>
      <c r="U48" s="7"/>
    </row>
    <row r="49" spans="1:21" ht="6.6" customHeight="1" x14ac:dyDescent="0.4">
      <c r="A49" s="17"/>
      <c r="B49" s="16"/>
      <c r="C49" s="18"/>
      <c r="D49" s="18"/>
      <c r="E49" s="19"/>
      <c r="F49" s="19"/>
      <c r="G49" s="20"/>
      <c r="H49" s="20"/>
      <c r="I49" s="29"/>
      <c r="J49" s="30"/>
      <c r="K49" s="30"/>
      <c r="L49" s="30"/>
      <c r="M49" s="30"/>
      <c r="N49" s="30"/>
      <c r="O49" s="31"/>
      <c r="P49" s="30"/>
      <c r="Q49" s="30"/>
      <c r="R49" s="30"/>
      <c r="S49" s="30"/>
      <c r="T49" s="30"/>
      <c r="U49" s="16"/>
    </row>
    <row r="50" spans="1:21" x14ac:dyDescent="0.4">
      <c r="A50" s="59" t="s">
        <v>23</v>
      </c>
      <c r="B50" s="33">
        <v>45292</v>
      </c>
      <c r="C50" s="11">
        <v>12</v>
      </c>
      <c r="D50" s="11"/>
      <c r="E50" s="14"/>
      <c r="F50" s="14"/>
      <c r="G50" s="15">
        <f t="shared" si="6"/>
        <v>0</v>
      </c>
      <c r="H50" s="15" t="e">
        <f>VLOOKUP(D50,Tabla1[],2,FALSE)</f>
        <v>#N/A</v>
      </c>
      <c r="I50" s="26" t="e">
        <f t="shared" si="7"/>
        <v>#N/A</v>
      </c>
      <c r="J50" s="26"/>
      <c r="K50" s="26">
        <f t="shared" si="14"/>
        <v>0</v>
      </c>
      <c r="L50" s="26" t="e">
        <f t="shared" ref="L50:L52" si="76">+K50/(I50/1000)</f>
        <v>#N/A</v>
      </c>
      <c r="M50" s="26" t="e">
        <f t="shared" ref="M50:M52" si="77">+L50*480/G50</f>
        <v>#N/A</v>
      </c>
      <c r="N50" s="27" t="e">
        <f t="shared" ref="N50:N52" si="78">+(M50/3)</f>
        <v>#N/A</v>
      </c>
      <c r="O50" s="28"/>
      <c r="P50" s="26">
        <f t="shared" si="1"/>
        <v>0</v>
      </c>
      <c r="Q50" s="32" t="e">
        <f t="shared" ref="Q50:Q52" si="79">+P50/K50</f>
        <v>#DIV/0!</v>
      </c>
      <c r="R50" s="26" t="e">
        <f t="shared" ref="R50:R52" si="80">+P50/(I50/1000)</f>
        <v>#N/A</v>
      </c>
      <c r="S50" s="26" t="e">
        <f t="shared" ref="S50:S52" si="81">+R50*480/G50</f>
        <v>#N/A</v>
      </c>
      <c r="T50" s="27" t="e">
        <f t="shared" si="5"/>
        <v>#N/A</v>
      </c>
      <c r="U50" s="7"/>
    </row>
    <row r="51" spans="1:21" x14ac:dyDescent="0.4">
      <c r="A51" s="60"/>
      <c r="B51" s="33">
        <f>+B50+121</f>
        <v>45413</v>
      </c>
      <c r="C51" s="11"/>
      <c r="D51" s="11"/>
      <c r="E51" s="14"/>
      <c r="F51" s="14"/>
      <c r="G51" s="15">
        <f>+(F51-E51)*1440</f>
        <v>0</v>
      </c>
      <c r="H51" s="15" t="e">
        <f>VLOOKUP(D51,Tabla1[],2,FALSE)</f>
        <v>#N/A</v>
      </c>
      <c r="I51" s="26"/>
      <c r="J51" s="26"/>
      <c r="K51" s="26">
        <f>+J51/1000</f>
        <v>0</v>
      </c>
      <c r="L51" s="26" t="e">
        <f>+K51/(I51/1000)</f>
        <v>#DIV/0!</v>
      </c>
      <c r="M51" s="26" t="e">
        <f>+L51*480/G51</f>
        <v>#DIV/0!</v>
      </c>
      <c r="N51" s="27" t="e">
        <f>+(M51/3)</f>
        <v>#DIV/0!</v>
      </c>
      <c r="O51" s="28"/>
      <c r="P51" s="26">
        <f t="shared" si="1"/>
        <v>0</v>
      </c>
      <c r="Q51" s="32" t="e">
        <f t="shared" si="79"/>
        <v>#DIV/0!</v>
      </c>
      <c r="R51" s="26" t="e">
        <f t="shared" si="80"/>
        <v>#DIV/0!</v>
      </c>
      <c r="S51" s="26" t="e">
        <f t="shared" si="81"/>
        <v>#DIV/0!</v>
      </c>
      <c r="T51" s="27" t="e">
        <f t="shared" si="5"/>
        <v>#DIV/0!</v>
      </c>
      <c r="U51" s="7"/>
    </row>
    <row r="52" spans="1:21" x14ac:dyDescent="0.4">
      <c r="A52" s="61"/>
      <c r="B52" s="33">
        <f>+B51+123</f>
        <v>45536</v>
      </c>
      <c r="C52" s="11"/>
      <c r="D52" s="11"/>
      <c r="E52" s="14"/>
      <c r="F52" s="14"/>
      <c r="G52" s="15">
        <f t="shared" si="6"/>
        <v>0</v>
      </c>
      <c r="H52" s="15" t="e">
        <f>VLOOKUP(D52,Tabla1[],2,FALSE)</f>
        <v>#N/A</v>
      </c>
      <c r="I52" s="26" t="e">
        <f t="shared" si="7"/>
        <v>#N/A</v>
      </c>
      <c r="J52" s="26"/>
      <c r="K52" s="26">
        <f t="shared" si="14"/>
        <v>0</v>
      </c>
      <c r="L52" s="26" t="e">
        <f t="shared" si="76"/>
        <v>#N/A</v>
      </c>
      <c r="M52" s="26" t="e">
        <f t="shared" si="77"/>
        <v>#N/A</v>
      </c>
      <c r="N52" s="27" t="e">
        <f t="shared" si="78"/>
        <v>#N/A</v>
      </c>
      <c r="O52" s="28"/>
      <c r="P52" s="26">
        <f t="shared" si="1"/>
        <v>0</v>
      </c>
      <c r="Q52" s="32" t="e">
        <f t="shared" si="79"/>
        <v>#DIV/0!</v>
      </c>
      <c r="R52" s="26" t="e">
        <f t="shared" si="80"/>
        <v>#N/A</v>
      </c>
      <c r="S52" s="26" t="e">
        <f t="shared" si="81"/>
        <v>#N/A</v>
      </c>
      <c r="T52" s="27" t="e">
        <f t="shared" si="5"/>
        <v>#N/A</v>
      </c>
      <c r="U52" s="7"/>
    </row>
    <row r="53" spans="1:21" ht="6.6" customHeight="1" x14ac:dyDescent="0.4">
      <c r="A53" s="17"/>
      <c r="B53" s="16"/>
      <c r="C53" s="18"/>
      <c r="D53" s="18"/>
      <c r="E53" s="19"/>
      <c r="F53" s="19"/>
      <c r="G53" s="20"/>
      <c r="H53" s="20"/>
      <c r="I53" s="29"/>
      <c r="J53" s="30"/>
      <c r="K53" s="30"/>
      <c r="L53" s="30"/>
      <c r="M53" s="30"/>
      <c r="N53" s="30"/>
      <c r="O53" s="31"/>
      <c r="P53" s="30"/>
      <c r="Q53" s="30"/>
      <c r="R53" s="30"/>
      <c r="S53" s="30"/>
      <c r="T53" s="30"/>
      <c r="U53" s="16"/>
    </row>
    <row r="54" spans="1:21" x14ac:dyDescent="0.4">
      <c r="A54" s="59" t="s">
        <v>24</v>
      </c>
      <c r="B54" s="33">
        <v>45292</v>
      </c>
      <c r="C54" s="11">
        <v>13</v>
      </c>
      <c r="D54" s="11"/>
      <c r="E54" s="14"/>
      <c r="F54" s="14"/>
      <c r="G54" s="15">
        <f t="shared" si="6"/>
        <v>0</v>
      </c>
      <c r="H54" s="15" t="e">
        <f>VLOOKUP(D54,Tabla1[],2,FALSE)</f>
        <v>#N/A</v>
      </c>
      <c r="I54" s="26" t="e">
        <f t="shared" si="7"/>
        <v>#N/A</v>
      </c>
      <c r="J54" s="26"/>
      <c r="K54" s="26">
        <f t="shared" si="14"/>
        <v>0</v>
      </c>
      <c r="L54" s="26" t="e">
        <f t="shared" ref="L54:L56" si="82">+K54/(I54/1000)</f>
        <v>#N/A</v>
      </c>
      <c r="M54" s="26" t="e">
        <f t="shared" ref="M54:M56" si="83">+L54*480/G54</f>
        <v>#N/A</v>
      </c>
      <c r="N54" s="27" t="e">
        <f t="shared" ref="N54:N56" si="84">+(M54/3)</f>
        <v>#N/A</v>
      </c>
      <c r="O54" s="28"/>
      <c r="P54" s="26">
        <f t="shared" si="1"/>
        <v>0</v>
      </c>
      <c r="Q54" s="32" t="e">
        <f t="shared" ref="Q54:Q56" si="85">+P54/K54</f>
        <v>#DIV/0!</v>
      </c>
      <c r="R54" s="26" t="e">
        <f t="shared" ref="R54:R56" si="86">+P54/(I54/1000)</f>
        <v>#N/A</v>
      </c>
      <c r="S54" s="26" t="e">
        <f t="shared" ref="S54:S56" si="87">+R54*480/G54</f>
        <v>#N/A</v>
      </c>
      <c r="T54" s="27" t="e">
        <f t="shared" si="5"/>
        <v>#N/A</v>
      </c>
      <c r="U54" s="7"/>
    </row>
    <row r="55" spans="1:21" x14ac:dyDescent="0.4">
      <c r="A55" s="60"/>
      <c r="B55" s="33">
        <f>+B54+121</f>
        <v>45413</v>
      </c>
      <c r="C55" s="11"/>
      <c r="D55" s="11"/>
      <c r="E55" s="14"/>
      <c r="F55" s="14"/>
      <c r="G55" s="15">
        <f>+(F55-E55)*1440</f>
        <v>0</v>
      </c>
      <c r="H55" s="15" t="e">
        <f>VLOOKUP(D55,Tabla1[],2,FALSE)</f>
        <v>#N/A</v>
      </c>
      <c r="I55" s="26" t="e">
        <f>+H55*G55</f>
        <v>#N/A</v>
      </c>
      <c r="J55" s="26"/>
      <c r="K55" s="26">
        <f>+J55/1000</f>
        <v>0</v>
      </c>
      <c r="L55" s="26" t="e">
        <f>+K55/(I55/1000)</f>
        <v>#N/A</v>
      </c>
      <c r="M55" s="26" t="e">
        <f>+L55*480/G55</f>
        <v>#N/A</v>
      </c>
      <c r="N55" s="27" t="e">
        <f>+(M55/3)</f>
        <v>#N/A</v>
      </c>
      <c r="O55" s="28"/>
      <c r="P55" s="26">
        <f t="shared" si="1"/>
        <v>0</v>
      </c>
      <c r="Q55" s="32" t="e">
        <f t="shared" si="85"/>
        <v>#DIV/0!</v>
      </c>
      <c r="R55" s="26" t="e">
        <f t="shared" si="86"/>
        <v>#N/A</v>
      </c>
      <c r="S55" s="26" t="e">
        <f t="shared" si="87"/>
        <v>#N/A</v>
      </c>
      <c r="T55" s="27" t="e">
        <f t="shared" si="5"/>
        <v>#N/A</v>
      </c>
      <c r="U55" s="7"/>
    </row>
    <row r="56" spans="1:21" x14ac:dyDescent="0.4">
      <c r="A56" s="61"/>
      <c r="B56" s="33">
        <f>+B55+123</f>
        <v>45536</v>
      </c>
      <c r="C56" s="11"/>
      <c r="D56" s="11"/>
      <c r="E56" s="14"/>
      <c r="F56" s="14"/>
      <c r="G56" s="15">
        <f t="shared" si="6"/>
        <v>0</v>
      </c>
      <c r="H56" s="15" t="e">
        <f>VLOOKUP(D56,Tabla1[],2,FALSE)</f>
        <v>#N/A</v>
      </c>
      <c r="I56" s="26" t="e">
        <f t="shared" si="7"/>
        <v>#N/A</v>
      </c>
      <c r="J56" s="26"/>
      <c r="K56" s="26">
        <f t="shared" si="14"/>
        <v>0</v>
      </c>
      <c r="L56" s="26" t="e">
        <f t="shared" si="82"/>
        <v>#N/A</v>
      </c>
      <c r="M56" s="26" t="e">
        <f t="shared" si="83"/>
        <v>#N/A</v>
      </c>
      <c r="N56" s="27" t="e">
        <f t="shared" si="84"/>
        <v>#N/A</v>
      </c>
      <c r="O56" s="28"/>
      <c r="P56" s="26">
        <f t="shared" si="1"/>
        <v>0</v>
      </c>
      <c r="Q56" s="32" t="e">
        <f t="shared" si="85"/>
        <v>#DIV/0!</v>
      </c>
      <c r="R56" s="26" t="e">
        <f t="shared" si="86"/>
        <v>#N/A</v>
      </c>
      <c r="S56" s="26" t="e">
        <f t="shared" si="87"/>
        <v>#N/A</v>
      </c>
      <c r="T56" s="27" t="e">
        <f t="shared" si="5"/>
        <v>#N/A</v>
      </c>
      <c r="U56" s="7"/>
    </row>
    <row r="57" spans="1:21" ht="6.6" customHeight="1" x14ac:dyDescent="0.4">
      <c r="A57" s="17"/>
      <c r="B57" s="16"/>
      <c r="C57" s="18"/>
      <c r="D57" s="18"/>
      <c r="E57" s="19"/>
      <c r="F57" s="19"/>
      <c r="G57" s="20"/>
      <c r="H57" s="20"/>
      <c r="I57" s="29"/>
      <c r="J57" s="30"/>
      <c r="K57" s="30"/>
      <c r="L57" s="30"/>
      <c r="M57" s="30"/>
      <c r="N57" s="30"/>
      <c r="O57" s="31"/>
      <c r="P57" s="30"/>
      <c r="Q57" s="30"/>
      <c r="R57" s="30"/>
      <c r="S57" s="30"/>
      <c r="T57" s="30"/>
      <c r="U57" s="16"/>
    </row>
    <row r="58" spans="1:21" ht="17.399999999999999" customHeight="1" x14ac:dyDescent="0.4">
      <c r="A58" s="59" t="s">
        <v>25</v>
      </c>
      <c r="B58" s="33">
        <v>45292</v>
      </c>
      <c r="C58" s="11">
        <v>14</v>
      </c>
      <c r="D58" s="11"/>
      <c r="E58" s="14"/>
      <c r="F58" s="14"/>
      <c r="G58" s="15">
        <f t="shared" si="6"/>
        <v>0</v>
      </c>
      <c r="H58" s="15" t="e">
        <f>VLOOKUP(D58,Tabla1[],2,FALSE)</f>
        <v>#N/A</v>
      </c>
      <c r="I58" s="26" t="e">
        <f t="shared" si="7"/>
        <v>#N/A</v>
      </c>
      <c r="J58" s="26"/>
      <c r="K58" s="26">
        <f t="shared" si="14"/>
        <v>0</v>
      </c>
      <c r="L58" s="26" t="e">
        <f t="shared" ref="L58:L60" si="88">+K58/(I58/1000)</f>
        <v>#N/A</v>
      </c>
      <c r="M58" s="26" t="e">
        <f t="shared" ref="M58:M60" si="89">+L58*480/G58</f>
        <v>#N/A</v>
      </c>
      <c r="N58" s="27" t="e">
        <f t="shared" ref="N58:N60" si="90">+(M58/3)</f>
        <v>#N/A</v>
      </c>
      <c r="O58" s="28"/>
      <c r="P58" s="26">
        <f t="shared" si="1"/>
        <v>0</v>
      </c>
      <c r="Q58" s="32" t="e">
        <f t="shared" ref="Q58:Q60" si="91">+P58/K58</f>
        <v>#DIV/0!</v>
      </c>
      <c r="R58" s="26" t="e">
        <f t="shared" ref="R58:R60" si="92">+P58/(I58/1000)</f>
        <v>#N/A</v>
      </c>
      <c r="S58" s="26" t="e">
        <f t="shared" ref="S58:S60" si="93">+R58*480/G58</f>
        <v>#N/A</v>
      </c>
      <c r="T58" s="27" t="e">
        <f t="shared" si="5"/>
        <v>#N/A</v>
      </c>
      <c r="U58" s="7"/>
    </row>
    <row r="59" spans="1:21" ht="17.399999999999999" customHeight="1" x14ac:dyDescent="0.4">
      <c r="A59" s="60"/>
      <c r="B59" s="33">
        <f>+B58+121</f>
        <v>45413</v>
      </c>
      <c r="C59" s="11"/>
      <c r="D59" s="11"/>
      <c r="E59" s="14"/>
      <c r="F59" s="14"/>
      <c r="G59" s="15">
        <f>+(F59-E59)*1440</f>
        <v>0</v>
      </c>
      <c r="H59" s="15" t="e">
        <f>VLOOKUP(D59,Tabla1[],2,FALSE)</f>
        <v>#N/A</v>
      </c>
      <c r="I59" s="26" t="e">
        <f>+H59*G59</f>
        <v>#N/A</v>
      </c>
      <c r="J59" s="26"/>
      <c r="K59" s="26">
        <f>+J59/1000</f>
        <v>0</v>
      </c>
      <c r="L59" s="26" t="e">
        <f>+K59/(I59/1000)</f>
        <v>#N/A</v>
      </c>
      <c r="M59" s="26" t="e">
        <f>+L59*480/G59</f>
        <v>#N/A</v>
      </c>
      <c r="N59" s="27" t="e">
        <f>+(M59/3)</f>
        <v>#N/A</v>
      </c>
      <c r="O59" s="28"/>
      <c r="P59" s="26">
        <f t="shared" si="1"/>
        <v>0</v>
      </c>
      <c r="Q59" s="32" t="e">
        <f t="shared" si="91"/>
        <v>#DIV/0!</v>
      </c>
      <c r="R59" s="26" t="e">
        <f t="shared" si="92"/>
        <v>#N/A</v>
      </c>
      <c r="S59" s="26" t="e">
        <f t="shared" si="93"/>
        <v>#N/A</v>
      </c>
      <c r="T59" s="27" t="e">
        <f t="shared" si="5"/>
        <v>#N/A</v>
      </c>
      <c r="U59" s="7"/>
    </row>
    <row r="60" spans="1:21" x14ac:dyDescent="0.4">
      <c r="A60" s="61"/>
      <c r="B60" s="33">
        <f>+B59+123</f>
        <v>45536</v>
      </c>
      <c r="C60" s="11"/>
      <c r="D60" s="11"/>
      <c r="E60" s="14"/>
      <c r="F60" s="14"/>
      <c r="G60" s="15">
        <f t="shared" si="6"/>
        <v>0</v>
      </c>
      <c r="H60" s="15" t="e">
        <f>VLOOKUP(D60,Tabla1[],2,FALSE)</f>
        <v>#N/A</v>
      </c>
      <c r="I60" s="26" t="e">
        <f t="shared" si="7"/>
        <v>#N/A</v>
      </c>
      <c r="J60" s="26"/>
      <c r="K60" s="26">
        <f t="shared" si="14"/>
        <v>0</v>
      </c>
      <c r="L60" s="26" t="e">
        <f t="shared" si="88"/>
        <v>#N/A</v>
      </c>
      <c r="M60" s="26" t="e">
        <f t="shared" si="89"/>
        <v>#N/A</v>
      </c>
      <c r="N60" s="27" t="e">
        <f t="shared" si="90"/>
        <v>#N/A</v>
      </c>
      <c r="O60" s="28"/>
      <c r="P60" s="26">
        <f t="shared" si="1"/>
        <v>0</v>
      </c>
      <c r="Q60" s="32" t="e">
        <f t="shared" si="91"/>
        <v>#DIV/0!</v>
      </c>
      <c r="R60" s="26" t="e">
        <f t="shared" si="92"/>
        <v>#N/A</v>
      </c>
      <c r="S60" s="26" t="e">
        <f t="shared" si="93"/>
        <v>#N/A</v>
      </c>
      <c r="T60" s="27" t="e">
        <f t="shared" si="5"/>
        <v>#N/A</v>
      </c>
      <c r="U60" s="7"/>
    </row>
    <row r="61" spans="1:21" ht="6.6" customHeight="1" x14ac:dyDescent="0.4">
      <c r="A61" s="17"/>
      <c r="B61" s="16"/>
      <c r="C61" s="18"/>
      <c r="D61" s="18"/>
      <c r="E61" s="19"/>
      <c r="F61" s="19"/>
      <c r="G61" s="20"/>
      <c r="H61" s="25"/>
      <c r="I61" s="16"/>
      <c r="J61" s="16"/>
      <c r="K61" s="16"/>
      <c r="L61" s="16"/>
      <c r="M61" s="16"/>
      <c r="N61" s="24"/>
      <c r="O61" s="22"/>
      <c r="P61" s="16"/>
      <c r="Q61" s="16"/>
      <c r="R61" s="16"/>
      <c r="S61" s="16"/>
      <c r="T61" s="16"/>
      <c r="U61" s="16"/>
    </row>
  </sheetData>
  <autoFilter ref="A5:U5" xr:uid="{C0CE2320-E479-4E2F-81C1-EB706568E3A8}"/>
  <mergeCells count="17">
    <mergeCell ref="A6:A8"/>
    <mergeCell ref="A10:A12"/>
    <mergeCell ref="A14:A16"/>
    <mergeCell ref="A18:A20"/>
    <mergeCell ref="B1:U3"/>
    <mergeCell ref="O4:T4"/>
    <mergeCell ref="J4:N4"/>
    <mergeCell ref="A22:A24"/>
    <mergeCell ref="A26:A28"/>
    <mergeCell ref="A30:A32"/>
    <mergeCell ref="A34:A36"/>
    <mergeCell ref="A38:A40"/>
    <mergeCell ref="A42:A44"/>
    <mergeCell ref="A46:A48"/>
    <mergeCell ref="A50:A52"/>
    <mergeCell ref="A54:A56"/>
    <mergeCell ref="A58:A60"/>
  </mergeCells>
  <conditionalFormatting sqref="M6:M61">
    <cfRule type="cellIs" dxfId="43" priority="62" operator="greaterThan">
      <formula>3</formula>
    </cfRule>
  </conditionalFormatting>
  <conditionalFormatting sqref="N6:N8 N10:N12 N14:N16 N18:N20 N22:N24 N26:N28 N30:N32 N34:N36 N38:N40 N42:N44 N46:N48 N50:N52 N54:N56 N58:N60">
    <cfRule type="cellIs" dxfId="42" priority="14" operator="lessThan">
      <formula>100</formula>
    </cfRule>
    <cfRule type="cellIs" dxfId="41" priority="60" operator="greaterThan">
      <formula>1</formula>
    </cfRule>
  </conditionalFormatting>
  <conditionalFormatting sqref="N6:N8 N10:N12 N14:N16 N18:N20 N22:N24 N26:N28 N30:N32 N34:N36 N38:N40 N42:N44 N46:N48 N50:N52 N54:N56 N58:N61">
    <cfRule type="cellIs" dxfId="40" priority="2" operator="greaterThan">
      <formula>100</formula>
    </cfRule>
  </conditionalFormatting>
  <conditionalFormatting sqref="N21">
    <cfRule type="cellIs" dxfId="39" priority="13" operator="greaterThan">
      <formula>3</formula>
    </cfRule>
  </conditionalFormatting>
  <conditionalFormatting sqref="N25">
    <cfRule type="cellIs" dxfId="38" priority="12" operator="greaterThan">
      <formula>3</formula>
    </cfRule>
  </conditionalFormatting>
  <conditionalFormatting sqref="N29">
    <cfRule type="cellIs" dxfId="37" priority="11" operator="greaterThan">
      <formula>3</formula>
    </cfRule>
  </conditionalFormatting>
  <conditionalFormatting sqref="N33">
    <cfRule type="cellIs" dxfId="36" priority="10" operator="greaterThan">
      <formula>3</formula>
    </cfRule>
  </conditionalFormatting>
  <conditionalFormatting sqref="N37">
    <cfRule type="cellIs" dxfId="35" priority="9" operator="greaterThan">
      <formula>3</formula>
    </cfRule>
  </conditionalFormatting>
  <conditionalFormatting sqref="N41">
    <cfRule type="cellIs" dxfId="34" priority="8" operator="greaterThan">
      <formula>3</formula>
    </cfRule>
  </conditionalFormatting>
  <conditionalFormatting sqref="N45">
    <cfRule type="cellIs" dxfId="33" priority="7" operator="greaterThan">
      <formula>3</formula>
    </cfRule>
  </conditionalFormatting>
  <conditionalFormatting sqref="N49">
    <cfRule type="cellIs" dxfId="32" priority="6" operator="greaterThan">
      <formula>3</formula>
    </cfRule>
  </conditionalFormatting>
  <conditionalFormatting sqref="N53">
    <cfRule type="cellIs" dxfId="31" priority="5" operator="greaterThan">
      <formula>3</formula>
    </cfRule>
  </conditionalFormatting>
  <conditionalFormatting sqref="N57">
    <cfRule type="cellIs" dxfId="30" priority="4" operator="greaterThan">
      <formula>3</formula>
    </cfRule>
  </conditionalFormatting>
  <conditionalFormatting sqref="S6:S8">
    <cfRule type="cellIs" dxfId="29" priority="59" operator="greaterThan">
      <formula>3</formula>
    </cfRule>
  </conditionalFormatting>
  <conditionalFormatting sqref="S10:S12">
    <cfRule type="cellIs" dxfId="28" priority="53" operator="greaterThan">
      <formula>3</formula>
    </cfRule>
  </conditionalFormatting>
  <conditionalFormatting sqref="S14:S16">
    <cfRule type="cellIs" dxfId="27" priority="50" operator="greaterThan">
      <formula>3</formula>
    </cfRule>
  </conditionalFormatting>
  <conditionalFormatting sqref="S18:S20">
    <cfRule type="cellIs" dxfId="26" priority="47" operator="greaterThan">
      <formula>3</formula>
    </cfRule>
  </conditionalFormatting>
  <conditionalFormatting sqref="S22:S24">
    <cfRule type="cellIs" dxfId="25" priority="44" operator="greaterThan">
      <formula>3</formula>
    </cfRule>
  </conditionalFormatting>
  <conditionalFormatting sqref="S26:S28">
    <cfRule type="cellIs" dxfId="24" priority="41" operator="greaterThan">
      <formula>3</formula>
    </cfRule>
  </conditionalFormatting>
  <conditionalFormatting sqref="S30:S32">
    <cfRule type="cellIs" dxfId="23" priority="38" operator="greaterThan">
      <formula>3</formula>
    </cfRule>
  </conditionalFormatting>
  <conditionalFormatting sqref="S34:S36">
    <cfRule type="cellIs" dxfId="22" priority="35" operator="greaterThan">
      <formula>3</formula>
    </cfRule>
  </conditionalFormatting>
  <conditionalFormatting sqref="S38:S40">
    <cfRule type="cellIs" dxfId="21" priority="32" operator="greaterThan">
      <formula>3</formula>
    </cfRule>
  </conditionalFormatting>
  <conditionalFormatting sqref="S42:S44">
    <cfRule type="cellIs" dxfId="20" priority="29" operator="greaterThan">
      <formula>3</formula>
    </cfRule>
  </conditionalFormatting>
  <conditionalFormatting sqref="S46:S48">
    <cfRule type="cellIs" dxfId="19" priority="26" operator="greaterThan">
      <formula>3</formula>
    </cfRule>
  </conditionalFormatting>
  <conditionalFormatting sqref="S50:S52">
    <cfRule type="cellIs" dxfId="18" priority="23" operator="greaterThan">
      <formula>3</formula>
    </cfRule>
  </conditionalFormatting>
  <conditionalFormatting sqref="S54:S56">
    <cfRule type="cellIs" dxfId="17" priority="20" operator="greaterThan">
      <formula>3</formula>
    </cfRule>
  </conditionalFormatting>
  <conditionalFormatting sqref="S58:S60">
    <cfRule type="cellIs" dxfId="16" priority="17" operator="greaterThan">
      <formula>3</formula>
    </cfRule>
  </conditionalFormatting>
  <conditionalFormatting sqref="T6:T8 T10:T12 T14:T16 T18:T20 T22:T24 T26:T28 T30:T32 T34:T36 T38:T40 T42:T44 T46:T48 T50:T52 T54:T56 T58:T60">
    <cfRule type="cellIs" dxfId="15" priority="3" operator="lessThan">
      <formula>100</formula>
    </cfRule>
    <cfRule type="cellIs" dxfId="14" priority="1" operator="greaterThan">
      <formula>100</formula>
    </cfRule>
  </conditionalFormatting>
  <conditionalFormatting sqref="T6:T8">
    <cfRule type="cellIs" dxfId="13" priority="57" operator="greaterThan">
      <formula>1</formula>
    </cfRule>
  </conditionalFormatting>
  <conditionalFormatting sqref="T10:T12">
    <cfRule type="cellIs" dxfId="12" priority="51" operator="greaterThan">
      <formula>1</formula>
    </cfRule>
  </conditionalFormatting>
  <conditionalFormatting sqref="T14:T16">
    <cfRule type="cellIs" dxfId="11" priority="48" operator="greaterThan">
      <formula>1</formula>
    </cfRule>
  </conditionalFormatting>
  <conditionalFormatting sqref="T18:T20">
    <cfRule type="cellIs" dxfId="10" priority="45" operator="greaterThan">
      <formula>1</formula>
    </cfRule>
  </conditionalFormatting>
  <conditionalFormatting sqref="T22:T24">
    <cfRule type="cellIs" dxfId="9" priority="42" operator="greaterThan">
      <formula>1</formula>
    </cfRule>
  </conditionalFormatting>
  <conditionalFormatting sqref="T26:T28">
    <cfRule type="cellIs" dxfId="8" priority="39" operator="greaterThan">
      <formula>1</formula>
    </cfRule>
  </conditionalFormatting>
  <conditionalFormatting sqref="T30:T32">
    <cfRule type="cellIs" dxfId="7" priority="36" operator="greaterThan">
      <formula>1</formula>
    </cfRule>
  </conditionalFormatting>
  <conditionalFormatting sqref="T34:T36">
    <cfRule type="cellIs" dxfId="6" priority="33" operator="greaterThan">
      <formula>1</formula>
    </cfRule>
  </conditionalFormatting>
  <conditionalFormatting sqref="T38:T40">
    <cfRule type="cellIs" dxfId="5" priority="30" operator="greaterThan">
      <formula>1</formula>
    </cfRule>
  </conditionalFormatting>
  <conditionalFormatting sqref="T42:T44">
    <cfRule type="cellIs" dxfId="4" priority="27" operator="greaterThan">
      <formula>1</formula>
    </cfRule>
  </conditionalFormatting>
  <conditionalFormatting sqref="T46:T48">
    <cfRule type="cellIs" dxfId="3" priority="24" operator="greaterThan">
      <formula>1</formula>
    </cfRule>
  </conditionalFormatting>
  <conditionalFormatting sqref="T50:T52">
    <cfRule type="cellIs" dxfId="2" priority="21" operator="greaterThan">
      <formula>1</formula>
    </cfRule>
  </conditionalFormatting>
  <conditionalFormatting sqref="T54:T56">
    <cfRule type="cellIs" dxfId="1" priority="18" operator="greaterThan">
      <formula>1</formula>
    </cfRule>
  </conditionalFormatting>
  <conditionalFormatting sqref="T58:T60">
    <cfRule type="cellIs" dxfId="0" priority="15" operator="greaterThan">
      <formula>1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B8E28E-3126-446E-8878-50A6901220ED}">
          <x14:formula1>
            <xm:f>DATOS!$B$6:$B$20</xm:f>
          </x14:formula1>
          <xm:sqref>D6:D61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67C1-0D31-4F9E-B9D2-01E1A897606A}">
  <dimension ref="B4:C20"/>
  <sheetViews>
    <sheetView workbookViewId="0">
      <selection activeCell="D17" sqref="D17"/>
    </sheetView>
  </sheetViews>
  <sheetFormatPr baseColWidth="10" defaultRowHeight="14.4" x14ac:dyDescent="0.3"/>
  <cols>
    <col min="2" max="2" width="25.33203125" customWidth="1"/>
    <col min="3" max="3" width="13.109375" customWidth="1"/>
  </cols>
  <sheetData>
    <row r="4" spans="2:3" ht="18" x14ac:dyDescent="0.35">
      <c r="B4" s="10" t="s">
        <v>60</v>
      </c>
    </row>
    <row r="5" spans="2:3" ht="17.399999999999999" x14ac:dyDescent="0.4">
      <c r="B5" s="36" t="s">
        <v>89</v>
      </c>
      <c r="C5" s="37" t="s">
        <v>90</v>
      </c>
    </row>
    <row r="6" spans="2:3" ht="17.399999999999999" x14ac:dyDescent="0.4">
      <c r="B6" s="34" t="s">
        <v>61</v>
      </c>
      <c r="C6" s="35">
        <v>1.7</v>
      </c>
    </row>
    <row r="7" spans="2:3" ht="17.399999999999999" x14ac:dyDescent="0.4">
      <c r="B7" s="34" t="s">
        <v>69</v>
      </c>
      <c r="C7" s="35">
        <v>2</v>
      </c>
    </row>
    <row r="8" spans="2:3" ht="17.399999999999999" x14ac:dyDescent="0.4">
      <c r="B8" s="34" t="s">
        <v>70</v>
      </c>
      <c r="C8" s="35">
        <v>2</v>
      </c>
    </row>
    <row r="9" spans="2:3" ht="17.399999999999999" x14ac:dyDescent="0.4">
      <c r="B9" s="34" t="s">
        <v>69</v>
      </c>
      <c r="C9" s="35">
        <v>2</v>
      </c>
    </row>
    <row r="10" spans="2:3" ht="17.399999999999999" x14ac:dyDescent="0.4">
      <c r="B10" s="34" t="s">
        <v>62</v>
      </c>
      <c r="C10" s="35">
        <v>2.2000000000000002</v>
      </c>
    </row>
    <row r="11" spans="2:3" ht="17.399999999999999" x14ac:dyDescent="0.4">
      <c r="B11" s="34" t="s">
        <v>71</v>
      </c>
      <c r="C11" s="35">
        <v>2.2000000000000002</v>
      </c>
    </row>
    <row r="12" spans="2:3" ht="17.399999999999999" x14ac:dyDescent="0.4">
      <c r="B12" s="34" t="s">
        <v>72</v>
      </c>
      <c r="C12" s="35">
        <v>2.5</v>
      </c>
    </row>
    <row r="13" spans="2:3" ht="17.399999999999999" x14ac:dyDescent="0.4">
      <c r="B13" s="34" t="s">
        <v>73</v>
      </c>
      <c r="C13" s="35">
        <v>2.75</v>
      </c>
    </row>
    <row r="14" spans="2:3" ht="17.399999999999999" x14ac:dyDescent="0.4">
      <c r="B14" s="34" t="s">
        <v>74</v>
      </c>
      <c r="C14" s="35">
        <v>3</v>
      </c>
    </row>
    <row r="15" spans="2:3" ht="17.399999999999999" x14ac:dyDescent="0.4">
      <c r="B15" s="34" t="s">
        <v>75</v>
      </c>
      <c r="C15" s="35">
        <v>4.2</v>
      </c>
    </row>
    <row r="16" spans="2:3" ht="17.399999999999999" x14ac:dyDescent="0.4">
      <c r="B16" s="34" t="s">
        <v>76</v>
      </c>
      <c r="C16" s="35">
        <v>8</v>
      </c>
    </row>
    <row r="17" spans="2:3" ht="17.399999999999999" x14ac:dyDescent="0.4">
      <c r="B17" s="34" t="s">
        <v>76</v>
      </c>
      <c r="C17" s="35" t="s">
        <v>63</v>
      </c>
    </row>
    <row r="18" spans="2:3" ht="17.399999999999999" x14ac:dyDescent="0.4">
      <c r="B18" s="34" t="s">
        <v>77</v>
      </c>
      <c r="C18" s="35" t="s">
        <v>64</v>
      </c>
    </row>
    <row r="19" spans="2:3" ht="17.399999999999999" x14ac:dyDescent="0.4">
      <c r="B19" s="34" t="s">
        <v>78</v>
      </c>
      <c r="C19" s="35">
        <v>10</v>
      </c>
    </row>
    <row r="20" spans="2:3" ht="17.399999999999999" x14ac:dyDescent="0.4">
      <c r="B20" s="38" t="s">
        <v>79</v>
      </c>
      <c r="C20" s="39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IDENTIFICACIÓN</vt:lpstr>
      <vt:lpstr>PARTIDA</vt:lpstr>
      <vt:lpstr>MEDICIONES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Pedro Lozano</cp:lastModifiedBy>
  <dcterms:created xsi:type="dcterms:W3CDTF">2015-06-05T18:17:20Z</dcterms:created>
  <dcterms:modified xsi:type="dcterms:W3CDTF">2024-07-02T05:09:38Z</dcterms:modified>
</cp:coreProperties>
</file>